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29FC8E03-62B5-42F8-BAC1-FC4EDB0D7743}" xr6:coauthVersionLast="47" xr6:coauthVersionMax="47" xr10:uidLastSave="{00000000-0000-0000-0000-000000000000}"/>
  <bookViews>
    <workbookView xWindow="-120" yWindow="-120" windowWidth="29040" windowHeight="15720" xr2:uid="{3A76A691-102F-439E-9857-373969F7209E}"/>
  </bookViews>
  <sheets>
    <sheet name="기본정보입력" sheetId="4" r:id="rId1"/>
    <sheet name="당기세액공제액계산" sheetId="2" r:id="rId2"/>
    <sheet name="추가납부세액계산" sheetId="1" r:id="rId3"/>
  </sheets>
  <definedNames>
    <definedName name="_xlnm.Print_Area" localSheetId="0">기본정보입력!$A$1:$U$22</definedName>
    <definedName name="_xlnm.Print_Area" localSheetId="1">당기세액공제액계산!$A$1:$U$41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B8" i="2" s="1"/>
  <c r="H6" i="4"/>
  <c r="H5" i="4"/>
  <c r="H4" i="4"/>
  <c r="U18" i="4"/>
  <c r="Q19" i="4"/>
  <c r="U9" i="4"/>
  <c r="T18" i="4" s="1"/>
  <c r="T9" i="4"/>
  <c r="S18" i="4" s="1"/>
  <c r="S9" i="4"/>
  <c r="K9" i="1"/>
  <c r="H24" i="1" s="1"/>
  <c r="H9" i="1"/>
  <c r="K9" i="2"/>
  <c r="H22" i="2" s="1"/>
  <c r="E35" i="2" s="1"/>
  <c r="K8" i="2"/>
  <c r="E39" i="1" s="1"/>
  <c r="H9" i="2"/>
  <c r="E22" i="2" s="1"/>
  <c r="L22" i="2" s="1"/>
  <c r="H8" i="2"/>
  <c r="E21" i="2" s="1"/>
  <c r="L21" i="2" s="1"/>
  <c r="E9" i="2"/>
  <c r="E8" i="2"/>
  <c r="C9" i="2"/>
  <c r="C8" i="2"/>
  <c r="E6" i="2"/>
  <c r="P7" i="2" s="1"/>
  <c r="G21" i="4"/>
  <c r="I21" i="4"/>
  <c r="I20" i="4"/>
  <c r="G20" i="4"/>
  <c r="D21" i="4"/>
  <c r="D20" i="4"/>
  <c r="G18" i="4"/>
  <c r="D9" i="4"/>
  <c r="D18" i="4" s="1"/>
  <c r="D12" i="4"/>
  <c r="B9" i="2" s="1"/>
  <c r="M9" i="4"/>
  <c r="M18" i="4" s="1"/>
  <c r="K9" i="4"/>
  <c r="K18" i="4" s="1"/>
  <c r="I9" i="4"/>
  <c r="I18" i="4" s="1"/>
  <c r="M13" i="4"/>
  <c r="M22" i="4" s="1"/>
  <c r="M21" i="4" s="1"/>
  <c r="K10" i="1" s="1"/>
  <c r="H25" i="1" s="1"/>
  <c r="K13" i="4"/>
  <c r="K22" i="4" s="1"/>
  <c r="K21" i="4" s="1"/>
  <c r="H10" i="1" s="1"/>
  <c r="G9" i="4"/>
  <c r="I13" i="4"/>
  <c r="G13" i="4"/>
  <c r="K36" i="2"/>
  <c r="H35" i="2"/>
  <c r="H34" i="2"/>
  <c r="K41" i="1"/>
  <c r="K26" i="1"/>
  <c r="Q20" i="4" l="1"/>
  <c r="Q21" i="4" s="1"/>
  <c r="F8" i="2"/>
  <c r="B34" i="2"/>
  <c r="B9" i="1"/>
  <c r="B24" i="1" s="1"/>
  <c r="B39" i="1" s="1"/>
  <c r="C10" i="2"/>
  <c r="B35" i="2"/>
  <c r="B10" i="1"/>
  <c r="B25" i="1" s="1"/>
  <c r="B40" i="1" s="1"/>
  <c r="C9" i="1"/>
  <c r="I22" i="4"/>
  <c r="B21" i="2"/>
  <c r="G22" i="4"/>
  <c r="E40" i="1"/>
  <c r="L9" i="2"/>
  <c r="K10" i="2"/>
  <c r="H21" i="2"/>
  <c r="H23" i="2" s="1"/>
  <c r="L8" i="2"/>
  <c r="H10" i="2"/>
  <c r="E10" i="1"/>
  <c r="I10" i="1" s="1"/>
  <c r="C22" i="2"/>
  <c r="F22" i="2" s="1"/>
  <c r="E10" i="2"/>
  <c r="I9" i="2"/>
  <c r="F9" i="2"/>
  <c r="C21" i="2"/>
  <c r="I8" i="2"/>
  <c r="E9" i="1"/>
  <c r="C24" i="1" s="1"/>
  <c r="C10" i="1"/>
  <c r="B22" i="2"/>
  <c r="E7" i="1"/>
  <c r="E5" i="1" s="1"/>
  <c r="H6" i="2"/>
  <c r="E19" i="2" s="1"/>
  <c r="E17" i="2" s="1"/>
  <c r="E4" i="2"/>
  <c r="E25" i="1"/>
  <c r="L25" i="1" s="1"/>
  <c r="E24" i="1"/>
  <c r="K46" i="1"/>
  <c r="K11" i="1"/>
  <c r="H11" i="1"/>
  <c r="E23" i="2"/>
  <c r="I35" i="2"/>
  <c r="L23" i="2"/>
  <c r="L35" i="2"/>
  <c r="C35" i="2"/>
  <c r="F35" i="2" s="1"/>
  <c r="I22" i="2"/>
  <c r="C34" i="2"/>
  <c r="H36" i="2"/>
  <c r="H41" i="1"/>
  <c r="F10" i="2" l="1"/>
  <c r="E12" i="2" s="1"/>
  <c r="E13" i="1" s="1"/>
  <c r="H16" i="1"/>
  <c r="I10" i="2"/>
  <c r="L10" i="2"/>
  <c r="C11" i="1"/>
  <c r="C16" i="1" s="1"/>
  <c r="L9" i="1"/>
  <c r="K16" i="1"/>
  <c r="E34" i="2"/>
  <c r="F34" i="2" s="1"/>
  <c r="F10" i="1"/>
  <c r="C25" i="1"/>
  <c r="F25" i="1" s="1"/>
  <c r="I21" i="2"/>
  <c r="I23" i="2" s="1"/>
  <c r="C23" i="2"/>
  <c r="L10" i="1"/>
  <c r="I9" i="1"/>
  <c r="I11" i="1" s="1"/>
  <c r="E11" i="1"/>
  <c r="E16" i="1" s="1"/>
  <c r="F9" i="1"/>
  <c r="F21" i="2"/>
  <c r="F23" i="2" s="1"/>
  <c r="H7" i="1"/>
  <c r="AB8" i="1" s="1"/>
  <c r="K6" i="2"/>
  <c r="H19" i="2" s="1"/>
  <c r="K19" i="2" s="1"/>
  <c r="H32" i="2" s="1"/>
  <c r="K32" i="2" s="1"/>
  <c r="R7" i="2"/>
  <c r="E26" i="1"/>
  <c r="E31" i="1" s="1"/>
  <c r="C40" i="1"/>
  <c r="F40" i="1" s="1"/>
  <c r="I25" i="1"/>
  <c r="F24" i="1"/>
  <c r="L24" i="1"/>
  <c r="C39" i="1"/>
  <c r="H26" i="1"/>
  <c r="H31" i="1" s="1"/>
  <c r="I24" i="1"/>
  <c r="H46" i="1"/>
  <c r="C36" i="2"/>
  <c r="E41" i="1"/>
  <c r="L40" i="1"/>
  <c r="I40" i="1"/>
  <c r="I39" i="1"/>
  <c r="L39" i="1"/>
  <c r="H13" i="2" l="1"/>
  <c r="H12" i="2"/>
  <c r="E14" i="2"/>
  <c r="E14" i="1" s="1"/>
  <c r="AD8" i="1"/>
  <c r="AF8" i="1" s="1"/>
  <c r="C26" i="1"/>
  <c r="C31" i="1" s="1"/>
  <c r="L11" i="1"/>
  <c r="K17" i="1" s="1"/>
  <c r="K7" i="1"/>
  <c r="H22" i="1" s="1"/>
  <c r="F11" i="1"/>
  <c r="L34" i="2"/>
  <c r="L36" i="2" s="1"/>
  <c r="E36" i="2"/>
  <c r="E46" i="1" s="1"/>
  <c r="I34" i="2"/>
  <c r="I36" i="2" s="1"/>
  <c r="E22" i="1"/>
  <c r="E20" i="1" s="1"/>
  <c r="T7" i="2"/>
  <c r="Z9" i="1"/>
  <c r="Z10" i="1" s="1"/>
  <c r="Z11" i="1" s="1"/>
  <c r="L26" i="1"/>
  <c r="K32" i="1" s="1"/>
  <c r="H17" i="1"/>
  <c r="E27" i="2"/>
  <c r="H27" i="2" s="1"/>
  <c r="K27" i="2" s="1"/>
  <c r="E25" i="2"/>
  <c r="E32" i="2"/>
  <c r="E30" i="2" s="1"/>
  <c r="C41" i="1"/>
  <c r="C46" i="1" s="1"/>
  <c r="F26" i="1"/>
  <c r="F39" i="1"/>
  <c r="I26" i="1"/>
  <c r="H32" i="1" s="1"/>
  <c r="F36" i="2"/>
  <c r="L41" i="1"/>
  <c r="K47" i="1" s="1"/>
  <c r="I41" i="1"/>
  <c r="E15" i="1" l="1"/>
  <c r="Q12" i="1" s="1"/>
  <c r="K12" i="2"/>
  <c r="K13" i="1" s="1"/>
  <c r="H13" i="1"/>
  <c r="E15" i="2"/>
  <c r="P8" i="2" s="1"/>
  <c r="H14" i="2"/>
  <c r="H15" i="2" s="1"/>
  <c r="H26" i="2"/>
  <c r="K26" i="2"/>
  <c r="F41" i="1"/>
  <c r="H25" i="2"/>
  <c r="E40" i="2"/>
  <c r="H40" i="2" s="1"/>
  <c r="K40" i="2" s="1"/>
  <c r="E38" i="2"/>
  <c r="E28" i="2"/>
  <c r="R8" i="2" s="1"/>
  <c r="T10" i="4" s="1"/>
  <c r="E37" i="1"/>
  <c r="E35" i="1" s="1"/>
  <c r="K22" i="1"/>
  <c r="H37" i="1" s="1"/>
  <c r="K37" i="1" s="1"/>
  <c r="E28" i="1"/>
  <c r="E29" i="1"/>
  <c r="H47" i="1"/>
  <c r="Q13" i="1" l="1"/>
  <c r="Q10" i="1"/>
  <c r="K13" i="2"/>
  <c r="P11" i="2"/>
  <c r="S10" i="4"/>
  <c r="S13" i="4" s="1"/>
  <c r="K14" i="2"/>
  <c r="H14" i="1"/>
  <c r="K39" i="2"/>
  <c r="H39" i="2"/>
  <c r="H28" i="2"/>
  <c r="T9" i="2" s="1"/>
  <c r="U11" i="4" s="1"/>
  <c r="K25" i="2"/>
  <c r="H38" i="2"/>
  <c r="E41" i="2"/>
  <c r="T8" i="2" s="1"/>
  <c r="U10" i="4" s="1"/>
  <c r="R9" i="2"/>
  <c r="T11" i="4" s="1"/>
  <c r="T13" i="4" s="1"/>
  <c r="E30" i="1"/>
  <c r="E44" i="1"/>
  <c r="H28" i="1"/>
  <c r="K29" i="1"/>
  <c r="H29" i="1"/>
  <c r="E43" i="1"/>
  <c r="H18" i="1" l="1"/>
  <c r="W12" i="1" s="1"/>
  <c r="H15" i="1"/>
  <c r="K14" i="1"/>
  <c r="K15" i="1" s="1"/>
  <c r="R11" i="2"/>
  <c r="K15" i="2"/>
  <c r="T10" i="2" s="1"/>
  <c r="K44" i="1"/>
  <c r="Q28" i="1"/>
  <c r="Q27" i="1"/>
  <c r="Q25" i="1"/>
  <c r="K28" i="2"/>
  <c r="K38" i="2"/>
  <c r="K41" i="2" s="1"/>
  <c r="H41" i="2"/>
  <c r="H43" i="1"/>
  <c r="K28" i="1"/>
  <c r="K30" i="1" s="1"/>
  <c r="E45" i="1"/>
  <c r="H44" i="1"/>
  <c r="H30" i="1"/>
  <c r="W13" i="1" l="1"/>
  <c r="AB9" i="1"/>
  <c r="W10" i="1"/>
  <c r="T11" i="2"/>
  <c r="U12" i="4"/>
  <c r="U13" i="4" s="1"/>
  <c r="Q43" i="1"/>
  <c r="Q42" i="1"/>
  <c r="Q40" i="1"/>
  <c r="K43" i="1"/>
  <c r="K45" i="1" s="1"/>
  <c r="H33" i="1"/>
  <c r="W28" i="1" s="1"/>
  <c r="H45" i="1"/>
  <c r="W27" i="1" l="1"/>
  <c r="AB12" i="1"/>
  <c r="S19" i="4"/>
  <c r="K18" i="1"/>
  <c r="AD9" i="1" s="1"/>
  <c r="T19" i="4" s="1"/>
  <c r="AD10" i="1"/>
  <c r="T20" i="4" s="1"/>
  <c r="W25" i="1"/>
  <c r="H48" i="1"/>
  <c r="W43" i="1" s="1"/>
  <c r="W42" i="1" l="1"/>
  <c r="S22" i="4"/>
  <c r="AD12" i="1"/>
  <c r="AF11" i="1"/>
  <c r="U21" i="4" s="1"/>
  <c r="W40" i="1"/>
  <c r="K33" i="1"/>
  <c r="AF10" i="1" s="1"/>
  <c r="U20" i="4" s="1"/>
  <c r="U22" i="4" l="1"/>
  <c r="T22" i="4"/>
  <c r="K48" i="1"/>
  <c r="AF12" i="1"/>
</calcChain>
</file>

<file path=xl/sharedStrings.xml><?xml version="1.0" encoding="utf-8"?>
<sst xmlns="http://schemas.openxmlformats.org/spreadsheetml/2006/main" count="300" uniqueCount="77">
  <si>
    <t>직전년도</t>
    <phoneticPr fontId="2" type="noConversion"/>
  </si>
  <si>
    <t>인원수</t>
    <phoneticPr fontId="2" type="noConversion"/>
  </si>
  <si>
    <t>증감</t>
    <phoneticPr fontId="2" type="noConversion"/>
  </si>
  <si>
    <t>세액공제액</t>
    <phoneticPr fontId="2" type="noConversion"/>
  </si>
  <si>
    <t>청년</t>
    <phoneticPr fontId="2" type="noConversion"/>
  </si>
  <si>
    <t>청년외</t>
    <phoneticPr fontId="2" type="noConversion"/>
  </si>
  <si>
    <t>상시</t>
    <phoneticPr fontId="2" type="noConversion"/>
  </si>
  <si>
    <t>1차 세액공제</t>
    <phoneticPr fontId="2" type="noConversion"/>
  </si>
  <si>
    <t>2차 세액공제</t>
    <phoneticPr fontId="2" type="noConversion"/>
  </si>
  <si>
    <t>3차 세액공제</t>
    <phoneticPr fontId="2" type="noConversion"/>
  </si>
  <si>
    <t>청년세액공제액</t>
    <phoneticPr fontId="2" type="noConversion"/>
  </si>
  <si>
    <t>청년외세액공제액</t>
    <phoneticPr fontId="2" type="noConversion"/>
  </si>
  <si>
    <t>총세액공제액</t>
    <phoneticPr fontId="2" type="noConversion"/>
  </si>
  <si>
    <t>추가공제(2차)</t>
    <phoneticPr fontId="2" type="noConversion"/>
  </si>
  <si>
    <t>추가공제(3차)</t>
    <phoneticPr fontId="2" type="noConversion"/>
  </si>
  <si>
    <t>추가납부세액</t>
    <phoneticPr fontId="2" type="noConversion"/>
  </si>
  <si>
    <t>청년 증가</t>
    <phoneticPr fontId="2" type="noConversion"/>
  </si>
  <si>
    <t>청년 감소</t>
    <phoneticPr fontId="2" type="noConversion"/>
  </si>
  <si>
    <t>상시근로자 감소</t>
    <phoneticPr fontId="2" type="noConversion"/>
  </si>
  <si>
    <t>&gt;</t>
    <phoneticPr fontId="2" type="noConversion"/>
  </si>
  <si>
    <t>&lt;</t>
    <phoneticPr fontId="2" type="noConversion"/>
  </si>
  <si>
    <t>적용번호</t>
    <phoneticPr fontId="2" type="noConversion"/>
  </si>
  <si>
    <t>상시근로자 증가</t>
    <phoneticPr fontId="2" type="noConversion"/>
  </si>
  <si>
    <t>2차 추징세액계산</t>
    <phoneticPr fontId="2" type="noConversion"/>
  </si>
  <si>
    <t>3차 추징세액 계산</t>
    <phoneticPr fontId="2" type="noConversion"/>
  </si>
  <si>
    <t xml:space="preserve"> </t>
    <phoneticPr fontId="2" type="noConversion"/>
  </si>
  <si>
    <t>청년세액공제 및 청년외세액공제 적용시 상시근로자 증가인원수를 한도로 적용함</t>
    <phoneticPr fontId="2" type="noConversion"/>
  </si>
  <si>
    <t>년</t>
    <phoneticPr fontId="2" type="noConversion"/>
  </si>
  <si>
    <t>년 기준</t>
    <phoneticPr fontId="2" type="noConversion"/>
  </si>
  <si>
    <t>당기세액공제액 계산</t>
    <phoneticPr fontId="2" type="noConversion"/>
  </si>
  <si>
    <t>상시인원 검토</t>
    <phoneticPr fontId="2" type="noConversion"/>
  </si>
  <si>
    <t>상시인원검토</t>
    <phoneticPr fontId="2" type="noConversion"/>
  </si>
  <si>
    <r>
      <t>추가납부세액계산(</t>
    </r>
    <r>
      <rPr>
        <b/>
        <sz val="11"/>
        <color rgb="FFFF0000"/>
        <rFont val="맑은 고딕"/>
        <family val="3"/>
        <charset val="129"/>
        <scheme val="minor"/>
      </rPr>
      <t>의제청년등 고려한 인원수</t>
    </r>
    <r>
      <rPr>
        <b/>
        <sz val="11"/>
        <color theme="1"/>
        <rFont val="맑은 고딕"/>
        <family val="3"/>
        <charset val="129"/>
        <scheme val="minor"/>
      </rPr>
      <t>)</t>
    </r>
    <phoneticPr fontId="2" type="noConversion"/>
  </si>
  <si>
    <t>(주의 사항) 노란색칸에만 1차 세액공제연도에 청년상시근로자는 계속 상시근로자로 보고 계산한 상시근로자 수를 입력한다.</t>
    <phoneticPr fontId="2" type="noConversion"/>
  </si>
  <si>
    <t xml:space="preserve"> </t>
    <phoneticPr fontId="2" type="noConversion"/>
  </si>
  <si>
    <t>연도별 총세액공제액</t>
    <phoneticPr fontId="2" type="noConversion"/>
  </si>
  <si>
    <t>구분</t>
    <phoneticPr fontId="2" type="noConversion"/>
  </si>
  <si>
    <t>년</t>
    <phoneticPr fontId="2" type="noConversion"/>
  </si>
  <si>
    <t>1차세액공제</t>
    <phoneticPr fontId="2" type="noConversion"/>
  </si>
  <si>
    <t>2차세액공제</t>
  </si>
  <si>
    <t>3차세액공제</t>
  </si>
  <si>
    <t>총세액공제액</t>
    <phoneticPr fontId="2" type="noConversion"/>
  </si>
  <si>
    <t>(주의사항) 노란색 셀만 입력함</t>
    <phoneticPr fontId="2" type="noConversion"/>
  </si>
  <si>
    <t>년분 추가납부세액</t>
    <phoneticPr fontId="2" type="noConversion"/>
  </si>
  <si>
    <t>연도별 추가납부세액</t>
    <phoneticPr fontId="2" type="noConversion"/>
  </si>
  <si>
    <t>연도별 추가납부세액 합계표</t>
    <phoneticPr fontId="2" type="noConversion"/>
  </si>
  <si>
    <t>(주의 사항) 추가납부세액계산은 '당기세액공제액계산'시트의 내용을 바탕으로 계산됨(따라서 '당기세액공제액계산'시트의 내용이 작성되어야 함)</t>
    <phoneticPr fontId="2" type="noConversion"/>
  </si>
  <si>
    <t>청년세액공제액(청년 감소X)</t>
    <phoneticPr fontId="2" type="noConversion"/>
  </si>
  <si>
    <t>청년세액공제액(청년만 감소)</t>
    <phoneticPr fontId="2" type="noConversion"/>
  </si>
  <si>
    <t>&lt;=</t>
    <phoneticPr fontId="2" type="noConversion"/>
  </si>
  <si>
    <t xml:space="preserve"> </t>
    <phoneticPr fontId="2" type="noConversion"/>
  </si>
  <si>
    <t>기준연도</t>
    <phoneticPr fontId="2" type="noConversion"/>
  </si>
  <si>
    <t>&lt;= 통합고용세액 및 고용증대세액공제의 1차세액공제 적용연도를 입력한다.</t>
    <phoneticPr fontId="2" type="noConversion"/>
  </si>
  <si>
    <t>세액공제 종류 선택</t>
    <phoneticPr fontId="2" type="noConversion"/>
  </si>
  <si>
    <t>&lt;= 통합고용세액는 1 고용증대세액공제: 2를 선택한다.</t>
    <phoneticPr fontId="2" type="noConversion"/>
  </si>
  <si>
    <t>기업의 유형선택</t>
    <phoneticPr fontId="2" type="noConversion"/>
  </si>
  <si>
    <t>&lt;= 중소기업: 1, 중견기업: 2, 일반기업: 3을 선택한다.</t>
    <phoneticPr fontId="2" type="noConversion"/>
  </si>
  <si>
    <t>사업장소재지</t>
    <phoneticPr fontId="2" type="noConversion"/>
  </si>
  <si>
    <t>&lt;= 수도권: 1, 비수도권: 2, 수도권은 서울 인천 경기도 전체를 의미함</t>
    <phoneticPr fontId="2" type="noConversion"/>
  </si>
  <si>
    <t>전체상시</t>
    <phoneticPr fontId="2" type="noConversion"/>
  </si>
  <si>
    <t>세액공제 받을 상시근로자수 구분</t>
    <phoneticPr fontId="2" type="noConversion"/>
  </si>
  <si>
    <t>추가납부세액 계산을 위한 상시근로자수 구분(청년의제 적용한 상시근로자수)</t>
    <phoneticPr fontId="2" type="noConversion"/>
  </si>
  <si>
    <t>** 노란색 칸에만 입력한다.</t>
    <phoneticPr fontId="2" type="noConversion"/>
  </si>
  <si>
    <t>1차</t>
    <phoneticPr fontId="2" type="noConversion"/>
  </si>
  <si>
    <t>2차</t>
    <phoneticPr fontId="2" type="noConversion"/>
  </si>
  <si>
    <t>3차</t>
    <phoneticPr fontId="2" type="noConversion"/>
  </si>
  <si>
    <t>(주의 사항) 노란색칸에만 1차 연도에 청년은 계속 나이증가에 불구하고 청년으로 보고 계산한 상시근로자 수를 입력한다.</t>
    <phoneticPr fontId="2" type="noConversion"/>
  </si>
  <si>
    <r>
      <rPr>
        <b/>
        <sz val="14"/>
        <color rgb="FF7030A0"/>
        <rFont val="맑은 고딕"/>
        <family val="3"/>
        <charset val="129"/>
      </rPr>
      <t xml:space="preserve">※ </t>
    </r>
    <r>
      <rPr>
        <b/>
        <sz val="14"/>
        <color rgb="FF7030A0"/>
        <rFont val="맑은 고딕"/>
        <family val="3"/>
        <charset val="129"/>
        <scheme val="minor"/>
      </rPr>
      <t xml:space="preserve">통합고용세액공제 및 기존고용증대세액공제의 산출내역은 "핵심 세액공제감면의 정석(손창용 저)"을 바탕으로 구성되어 있음.
</t>
    </r>
    <r>
      <rPr>
        <b/>
        <sz val="14"/>
        <color rgb="FF7030A0"/>
        <rFont val="맑은 고딕"/>
        <family val="3"/>
        <charset val="129"/>
      </rPr>
      <t>※ 본 파일은 무료로 제공되며 산출된 세액공제액 및 추가납부세액은 참고자료이며 정확성을 담보하지는 않으므로 실무 적용시 검토가 필요함.</t>
    </r>
    <phoneticPr fontId="2" type="noConversion"/>
  </si>
  <si>
    <t>거래처명</t>
    <phoneticPr fontId="2" type="noConversion"/>
  </si>
  <si>
    <t>교재
순서</t>
    <phoneticPr fontId="2" type="noConversion"/>
  </si>
  <si>
    <t>교재순서</t>
    <phoneticPr fontId="2" type="noConversion"/>
  </si>
  <si>
    <t xml:space="preserve"> </t>
    <phoneticPr fontId="2" type="noConversion"/>
  </si>
  <si>
    <t>[유의사항]</t>
    <phoneticPr fontId="2" type="noConversion"/>
  </si>
  <si>
    <r>
      <t xml:space="preserve">1. 최초(1차)과세연도에 쳥년만 증가하여 청년증가세액공제만 적용한 경우
2. 3차 과세연도에 청년은 증가하고 청년외상시근로자수가 감소하여 추가납부세액을 계산하는 경우
3. 조특법 26의8 4항 2호 가목의 2)에 따른 추가납부세액계산을 적용하는 방법에 대한 해석 사례가 없음
4. </t>
    </r>
    <r>
      <rPr>
        <b/>
        <sz val="12"/>
        <color rgb="FFFF0000"/>
        <rFont val="맑은 고딕"/>
        <family val="3"/>
        <charset val="129"/>
        <scheme val="minor"/>
      </rPr>
      <t>개인적인 의견은 관련 규정을 엄격해석할 경우 추가납부세액은 없는 것으로 판단되나 이에 대한 판단은 사용자의 개별판단에 따라 적용하여야 한다.</t>
    </r>
    <r>
      <rPr>
        <b/>
        <sz val="12"/>
        <color theme="1"/>
        <rFont val="맑은 고딕"/>
        <family val="3"/>
        <charset val="129"/>
        <scheme val="minor"/>
      </rPr>
      <t xml:space="preserve">
</t>
    </r>
    <phoneticPr fontId="2" type="noConversion"/>
  </si>
  <si>
    <r>
      <t xml:space="preserve">1. 최초(1차)과세연도에 쳥년만 증가하여 청년증가세액공제만 적용한 경우
2. 3차 과세연도에 청년은 증가하고 청년외상시근로자수가 감소하여 추가납부
   세액을 계산하는 경우
3. 조특법 26의8 4항 2호 가목의 2)에 따른 추가납부세액계산을 적용하는 방
   법에 대한 해석 사례가 없음
4. </t>
    </r>
    <r>
      <rPr>
        <b/>
        <sz val="12"/>
        <color rgb="FFFF0000"/>
        <rFont val="맑은 고딕"/>
        <family val="3"/>
        <charset val="129"/>
        <scheme val="minor"/>
      </rPr>
      <t>개인적인 의견은 관련 규정을 엄격해석할 경우 추가납부세액은 없는 것으
   로 판단되나 이에 대한 판단은 사용자의 개별판단에 따라 적용하여야 한다.</t>
    </r>
    <r>
      <rPr>
        <b/>
        <sz val="12"/>
        <color theme="1"/>
        <rFont val="맑은 고딕"/>
        <family val="3"/>
        <charset val="129"/>
        <scheme val="minor"/>
      </rPr>
      <t xml:space="preserve">
</t>
    </r>
    <phoneticPr fontId="2" type="noConversion"/>
  </si>
  <si>
    <r>
      <t xml:space="preserve">※ 통합고용세액공제 및 기존고용증대세액공제의 산출내역은   
   </t>
    </r>
    <r>
      <rPr>
        <b/>
        <sz val="15"/>
        <color rgb="FFFF0000"/>
        <rFont val="맑은 고딕"/>
        <family val="3"/>
        <charset val="129"/>
        <scheme val="minor"/>
      </rPr>
      <t>"핵심 세액공제 감면의 정석(손창용 저)"</t>
    </r>
    <r>
      <rPr>
        <b/>
        <sz val="15"/>
        <color rgb="FF7030A0"/>
        <rFont val="맑은 고딕"/>
        <family val="3"/>
        <charset val="129"/>
        <scheme val="minor"/>
      </rPr>
      <t>을 바탕으로 구성되
   어 있음.
※ 본 파일은 손창용세무사가 작성한 것으로 무료로 제공되며 
   산출된 세액공제액 및 추가납부세액은 참고자료이며 정확성
   을 담보하지는 않으므로 실무 적용시 검토가 필요함.</t>
    </r>
    <phoneticPr fontId="2" type="noConversion"/>
  </si>
  <si>
    <t>버전: v26-3(2026.03.11)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</si>
</sst>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_-* #,##0.00_-;\-* #,##0.00_-;_-* &quot;-&quot;_-;_-@_-"/>
    <numFmt numFmtId="177" formatCode="0_);[Red]\(0\)"/>
  </numFmts>
  <fonts count="17"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b/>
      <sz val="11"/>
      <color rgb="FFFF0000"/>
      <name val="맑은 고딕"/>
      <family val="3"/>
      <charset val="129"/>
      <scheme val="minor"/>
    </font>
    <font>
      <sz val="11"/>
      <color rgb="FFFF0000"/>
      <name val="맑은 고딕"/>
      <family val="3"/>
      <charset val="129"/>
      <scheme val="minor"/>
    </font>
    <font>
      <b/>
      <sz val="14"/>
      <color rgb="FF7030A0"/>
      <name val="맑은 고딕"/>
      <family val="3"/>
      <charset val="129"/>
    </font>
    <font>
      <b/>
      <sz val="14"/>
      <color rgb="FF7030A0"/>
      <name val="맑은 고딕"/>
      <family val="3"/>
      <charset val="129"/>
      <scheme val="minor"/>
    </font>
    <font>
      <b/>
      <sz val="14"/>
      <color theme="1" tint="4.9989318521683403E-2"/>
      <name val="맑은 고딕"/>
      <family val="3"/>
      <charset val="129"/>
      <scheme val="minor"/>
    </font>
    <font>
      <b/>
      <sz val="16"/>
      <color rgb="FFFF0000"/>
      <name val="맑은 고딕"/>
      <family val="3"/>
      <charset val="129"/>
      <scheme val="minor"/>
    </font>
    <font>
      <b/>
      <sz val="14"/>
      <color theme="1"/>
      <name val="맑은 고딕"/>
      <family val="3"/>
      <charset val="129"/>
      <scheme val="minor"/>
    </font>
    <font>
      <b/>
      <sz val="12"/>
      <color rgb="FFFF0000"/>
      <name val="맑은 고딕"/>
      <family val="3"/>
      <charset val="129"/>
      <scheme val="minor"/>
    </font>
    <font>
      <sz val="11"/>
      <color rgb="FFFF0000"/>
      <name val="맑은 고딕"/>
      <family val="2"/>
      <charset val="129"/>
      <scheme val="minor"/>
    </font>
    <font>
      <sz val="11"/>
      <color rgb="FF000000"/>
      <name val="맑은 고딕"/>
      <family val="3"/>
      <charset val="129"/>
      <scheme val="minor"/>
    </font>
    <font>
      <b/>
      <sz val="12"/>
      <color theme="1"/>
      <name val="맑은 고딕"/>
      <family val="3"/>
      <charset val="129"/>
      <scheme val="minor"/>
    </font>
    <font>
      <b/>
      <sz val="15"/>
      <color rgb="FF7030A0"/>
      <name val="맑은 고딕"/>
      <family val="3"/>
      <charset val="129"/>
      <scheme val="minor"/>
    </font>
    <font>
      <b/>
      <sz val="15"/>
      <color rgb="FFFF0000"/>
      <name val="맑은 고딕"/>
      <family val="3"/>
      <charset val="129"/>
      <scheme val="minor"/>
    </font>
  </fonts>
  <fills count="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2">
    <xf numFmtId="0" fontId="0" fillId="0" borderId="0">
      <alignment vertical="center"/>
    </xf>
    <xf numFmtId="41" fontId="1" fillId="0" borderId="0" applyFont="0" applyFill="0" applyBorder="0" applyAlignment="0" applyProtection="0">
      <alignment vertical="center"/>
    </xf>
  </cellStyleXfs>
  <cellXfs count="14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hidden="1"/>
    </xf>
    <xf numFmtId="0" fontId="0" fillId="0" borderId="0" xfId="0" applyProtection="1">
      <alignment vertical="center"/>
      <protection hidden="1"/>
    </xf>
    <xf numFmtId="41" fontId="0" fillId="0" borderId="0" xfId="1" applyFont="1" applyFill="1" applyProtection="1">
      <alignment vertical="center"/>
      <protection hidden="1"/>
    </xf>
    <xf numFmtId="0" fontId="4" fillId="0" borderId="0" xfId="0" applyFont="1" applyAlignment="1" applyProtection="1">
      <alignment horizontal="left" vertical="center"/>
      <protection hidden="1"/>
    </xf>
    <xf numFmtId="0" fontId="3" fillId="0" borderId="0" xfId="0" applyFont="1" applyProtection="1">
      <alignment vertical="center"/>
      <protection hidden="1"/>
    </xf>
    <xf numFmtId="41" fontId="3" fillId="0" borderId="0" xfId="1" applyFont="1" applyFill="1" applyProtection="1">
      <alignment vertical="center"/>
      <protection hidden="1"/>
    </xf>
    <xf numFmtId="0" fontId="0" fillId="0" borderId="0" xfId="0"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41" fontId="3" fillId="0" borderId="0" xfId="0" applyNumberFormat="1" applyFont="1" applyAlignment="1" applyProtection="1">
      <alignment horizontal="center" vertical="center" wrapText="1"/>
      <protection hidden="1"/>
    </xf>
    <xf numFmtId="41" fontId="3" fillId="0" borderId="0" xfId="1" applyFont="1" applyFill="1" applyAlignment="1" applyProtection="1">
      <alignment horizontal="center" vertical="center" wrapText="1"/>
      <protection hidden="1"/>
    </xf>
    <xf numFmtId="0" fontId="3" fillId="0" borderId="6" xfId="0" applyFont="1" applyBorder="1" applyProtection="1">
      <alignment vertical="center"/>
      <protection hidden="1"/>
    </xf>
    <xf numFmtId="0" fontId="3" fillId="0" borderId="7" xfId="0" applyFont="1" applyBorder="1" applyProtection="1">
      <alignment vertical="center"/>
      <protection hidden="1"/>
    </xf>
    <xf numFmtId="0" fontId="3" fillId="0" borderId="8" xfId="0" applyFont="1" applyBorder="1" applyProtection="1">
      <alignment vertical="center"/>
      <protection hidden="1"/>
    </xf>
    <xf numFmtId="41" fontId="0" fillId="0" borderId="1" xfId="1" applyFont="1" applyBorder="1" applyProtection="1">
      <alignment vertical="center"/>
      <protection hidden="1"/>
    </xf>
    <xf numFmtId="176" fontId="0" fillId="0" borderId="1" xfId="1" applyNumberFormat="1" applyFont="1" applyFill="1" applyBorder="1" applyProtection="1">
      <alignment vertical="center"/>
      <protection hidden="1"/>
    </xf>
    <xf numFmtId="176" fontId="0" fillId="0" borderId="1" xfId="1" applyNumberFormat="1" applyFont="1" applyBorder="1" applyProtection="1">
      <alignment vertical="center"/>
      <protection hidden="1"/>
    </xf>
    <xf numFmtId="0" fontId="3" fillId="0" borderId="20" xfId="0" applyFont="1" applyBorder="1" applyProtection="1">
      <alignment vertical="center"/>
      <protection hidden="1"/>
    </xf>
    <xf numFmtId="0" fontId="3" fillId="0" borderId="3" xfId="0" applyFont="1" applyBorder="1" applyProtection="1">
      <alignment vertical="center"/>
      <protection hidden="1"/>
    </xf>
    <xf numFmtId="41" fontId="0" fillId="0" borderId="0" xfId="1" applyFont="1" applyProtection="1">
      <alignment vertical="center"/>
      <protection hidden="1"/>
    </xf>
    <xf numFmtId="0" fontId="0" fillId="0" borderId="1" xfId="0" applyBorder="1" applyProtection="1">
      <alignment vertical="center"/>
      <protection hidden="1"/>
    </xf>
    <xf numFmtId="41" fontId="0" fillId="0" borderId="0" xfId="0" applyNumberFormat="1" applyProtection="1">
      <alignment vertical="center"/>
      <protection hidden="1"/>
    </xf>
    <xf numFmtId="41" fontId="3" fillId="0" borderId="1" xfId="1" applyFont="1" applyBorder="1" applyProtection="1">
      <alignment vertical="center"/>
      <protection hidden="1"/>
    </xf>
    <xf numFmtId="41" fontId="3" fillId="0" borderId="1" xfId="1" applyFont="1" applyFill="1" applyBorder="1" applyProtection="1">
      <alignment vertical="center"/>
      <protection hidden="1"/>
    </xf>
    <xf numFmtId="41" fontId="0" fillId="0" borderId="1" xfId="1" applyFont="1" applyFill="1" applyBorder="1" applyProtection="1">
      <alignment vertical="center"/>
      <protection hidden="1"/>
    </xf>
    <xf numFmtId="41" fontId="3" fillId="0" borderId="0" xfId="0" applyNumberFormat="1" applyFont="1" applyProtection="1">
      <alignment vertical="center"/>
      <protection hidden="1"/>
    </xf>
    <xf numFmtId="0" fontId="3" fillId="0" borderId="2" xfId="0" applyFont="1" applyBorder="1" applyProtection="1">
      <alignment vertical="center"/>
      <protection hidden="1"/>
    </xf>
    <xf numFmtId="177" fontId="3" fillId="0" borderId="0" xfId="0" applyNumberFormat="1" applyFont="1" applyProtection="1">
      <alignment vertical="center"/>
      <protection hidden="1"/>
    </xf>
    <xf numFmtId="177" fontId="3" fillId="0" borderId="1" xfId="1" applyNumberFormat="1" applyFont="1" applyBorder="1" applyAlignment="1" applyProtection="1">
      <alignment horizontal="right" vertical="center"/>
      <protection hidden="1"/>
    </xf>
    <xf numFmtId="177" fontId="3" fillId="0" borderId="1" xfId="1" applyNumberFormat="1" applyFont="1" applyBorder="1" applyAlignment="1" applyProtection="1">
      <alignment horizontal="left" vertical="center"/>
      <protection hidden="1"/>
    </xf>
    <xf numFmtId="176" fontId="0" fillId="2" borderId="1" xfId="1" applyNumberFormat="1" applyFont="1" applyFill="1" applyBorder="1" applyProtection="1">
      <alignment vertical="center"/>
      <protection locked="0"/>
    </xf>
    <xf numFmtId="0" fontId="0" fillId="0" borderId="2" xfId="0" applyBorder="1" applyProtection="1">
      <alignment vertical="center"/>
      <protection hidden="1"/>
    </xf>
    <xf numFmtId="0" fontId="0" fillId="0" borderId="3" xfId="0" applyBorder="1" applyProtection="1">
      <alignment vertical="center"/>
      <protection hidden="1"/>
    </xf>
    <xf numFmtId="177" fontId="0" fillId="0" borderId="1" xfId="1" applyNumberFormat="1" applyFont="1" applyBorder="1" applyAlignment="1" applyProtection="1">
      <alignment horizontal="right" vertical="center"/>
      <protection hidden="1"/>
    </xf>
    <xf numFmtId="177" fontId="0" fillId="0" borderId="1" xfId="1" applyNumberFormat="1" applyFont="1" applyBorder="1" applyAlignment="1" applyProtection="1">
      <alignment horizontal="left" vertical="center"/>
      <protection hidden="1"/>
    </xf>
    <xf numFmtId="41" fontId="5" fillId="0" borderId="1" xfId="1" applyFont="1" applyBorder="1" applyProtection="1">
      <alignment vertical="center"/>
      <protection hidden="1"/>
    </xf>
    <xf numFmtId="41" fontId="0" fillId="0" borderId="4" xfId="0" applyNumberFormat="1" applyBorder="1" applyProtection="1">
      <alignment vertical="center"/>
      <protection hidden="1"/>
    </xf>
    <xf numFmtId="41" fontId="3" fillId="0" borderId="11" xfId="0" applyNumberFormat="1" applyFont="1" applyBorder="1" applyProtection="1">
      <alignment vertical="center"/>
      <protection hidden="1"/>
    </xf>
    <xf numFmtId="0" fontId="0" fillId="0" borderId="0" xfId="0" quotePrefix="1">
      <alignment vertical="center"/>
    </xf>
    <xf numFmtId="0" fontId="0" fillId="0" borderId="0" xfId="0" applyAlignment="1">
      <alignment horizontal="center" vertical="center"/>
    </xf>
    <xf numFmtId="2" fontId="0" fillId="0" borderId="0" xfId="0" applyNumberFormat="1">
      <alignment vertical="center"/>
    </xf>
    <xf numFmtId="0" fontId="3" fillId="0" borderId="0" xfId="0" quotePrefix="1" applyFont="1">
      <alignment vertical="center"/>
    </xf>
    <xf numFmtId="0" fontId="3" fillId="0" borderId="17" xfId="0" applyFont="1" applyBorder="1" applyProtection="1">
      <alignment vertical="center"/>
      <protection hidden="1"/>
    </xf>
    <xf numFmtId="0" fontId="3" fillId="0" borderId="19" xfId="0" applyFont="1" applyBorder="1" applyProtection="1">
      <alignment vertical="center"/>
      <protection hidden="1"/>
    </xf>
    <xf numFmtId="0" fontId="4" fillId="0" borderId="0" xfId="0" quotePrefix="1" applyFont="1" applyAlignment="1">
      <alignment horizontal="left" vertical="center"/>
    </xf>
    <xf numFmtId="0" fontId="3" fillId="0" borderId="6" xfId="0" applyFont="1" applyBorder="1" applyAlignment="1" applyProtection="1">
      <alignment horizontal="center" vertical="center"/>
      <protection hidden="1"/>
    </xf>
    <xf numFmtId="0" fontId="4" fillId="0" borderId="0" xfId="0" applyFont="1">
      <alignment vertical="center"/>
    </xf>
    <xf numFmtId="0" fontId="3" fillId="0" borderId="24" xfId="0" applyFont="1" applyBorder="1" applyAlignment="1" applyProtection="1">
      <alignment horizontal="center" vertical="center"/>
      <protection hidden="1"/>
    </xf>
    <xf numFmtId="41" fontId="0" fillId="0" borderId="9" xfId="0" applyNumberFormat="1" applyBorder="1" applyProtection="1">
      <alignment vertical="center"/>
      <protection hidden="1"/>
    </xf>
    <xf numFmtId="41" fontId="3" fillId="0" borderId="12" xfId="0" applyNumberFormat="1" applyFont="1" applyBorder="1" applyProtection="1">
      <alignment vertical="center"/>
      <protection hidden="1"/>
    </xf>
    <xf numFmtId="41" fontId="0" fillId="3" borderId="4" xfId="0" applyNumberFormat="1" applyFill="1" applyBorder="1" applyProtection="1">
      <alignment vertical="center"/>
      <protection hidden="1"/>
    </xf>
    <xf numFmtId="41" fontId="0" fillId="3" borderId="9" xfId="0" applyNumberFormat="1" applyFill="1" applyBorder="1" applyProtection="1">
      <alignment vertical="center"/>
      <protection hidden="1"/>
    </xf>
    <xf numFmtId="0" fontId="0" fillId="4" borderId="0" xfId="0" applyFill="1">
      <alignment vertical="center"/>
    </xf>
    <xf numFmtId="0" fontId="12" fillId="0" borderId="0" xfId="0" applyFont="1" applyAlignment="1" applyProtection="1">
      <alignment horizontal="center" vertical="center"/>
      <protection hidden="1"/>
    </xf>
    <xf numFmtId="41" fontId="13" fillId="0" borderId="0" xfId="0" applyNumberFormat="1" applyFont="1" applyAlignment="1">
      <alignment horizontal="justify" vertical="center"/>
    </xf>
    <xf numFmtId="0" fontId="0" fillId="0" borderId="25" xfId="0" applyBorder="1" applyProtection="1">
      <alignment vertical="center"/>
      <protection hidden="1"/>
    </xf>
    <xf numFmtId="41" fontId="0" fillId="0" borderId="26" xfId="0" applyNumberFormat="1" applyBorder="1" applyProtection="1">
      <alignment vertical="center"/>
      <protection hidden="1"/>
    </xf>
    <xf numFmtId="41" fontId="0" fillId="0" borderId="27" xfId="0" applyNumberFormat="1" applyBorder="1" applyProtection="1">
      <alignment vertical="center"/>
      <protection hidden="1"/>
    </xf>
    <xf numFmtId="0" fontId="4" fillId="4" borderId="0" xfId="0" applyFont="1" applyFill="1" applyProtection="1">
      <alignment vertical="center"/>
      <protection hidden="1"/>
    </xf>
    <xf numFmtId="0" fontId="0" fillId="4" borderId="0" xfId="0" applyFill="1" applyProtection="1">
      <alignment vertical="center"/>
      <protection hidden="1"/>
    </xf>
    <xf numFmtId="0" fontId="14" fillId="0" borderId="0" xfId="0" applyFont="1" applyAlignment="1" applyProtection="1">
      <alignment vertical="top" wrapText="1"/>
      <protection hidden="1"/>
    </xf>
    <xf numFmtId="0" fontId="15" fillId="0" borderId="0" xfId="0" applyFont="1" applyAlignment="1">
      <alignment vertical="center" wrapText="1"/>
    </xf>
    <xf numFmtId="0" fontId="14" fillId="4" borderId="0" xfId="0" applyFont="1" applyFill="1" applyAlignment="1" applyProtection="1">
      <alignment horizontal="left" vertical="top" wrapText="1"/>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4" fillId="0" borderId="0" xfId="0" applyFont="1" applyAlignment="1" applyProtection="1">
      <alignment horizontal="left" vertical="center" wrapText="1"/>
      <protection hidden="1"/>
    </xf>
    <xf numFmtId="0" fontId="3" fillId="0" borderId="13"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0" borderId="20" xfId="0" applyFont="1" applyBorder="1" applyAlignment="1" applyProtection="1">
      <alignment horizontal="distributed" vertical="center"/>
      <protection hidden="1"/>
    </xf>
    <xf numFmtId="0" fontId="3" fillId="0" borderId="3" xfId="0" applyFont="1" applyBorder="1" applyAlignment="1" applyProtection="1">
      <alignment horizontal="distributed" vertical="center"/>
      <protection hidden="1"/>
    </xf>
    <xf numFmtId="2" fontId="3" fillId="0" borderId="1" xfId="0" applyNumberFormat="1" applyFont="1" applyBorder="1">
      <alignment vertical="center"/>
    </xf>
    <xf numFmtId="2" fontId="3" fillId="0" borderId="1" xfId="0" applyNumberFormat="1" applyFont="1" applyBorder="1" applyProtection="1">
      <alignment vertical="center"/>
      <protection hidden="1"/>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hidden="1"/>
    </xf>
    <xf numFmtId="0" fontId="3" fillId="0" borderId="1" xfId="0" applyFont="1" applyBorder="1">
      <alignment vertical="center"/>
    </xf>
    <xf numFmtId="41" fontId="3" fillId="0" borderId="1" xfId="1" quotePrefix="1" applyFont="1" applyBorder="1" applyAlignment="1" applyProtection="1">
      <alignment horizontal="center" vertical="center"/>
      <protection hidden="1"/>
    </xf>
    <xf numFmtId="41" fontId="3" fillId="0" borderId="1" xfId="1" applyFont="1" applyBorder="1" applyAlignment="1" applyProtection="1">
      <alignment horizontal="center" vertical="center"/>
      <protection hidden="1"/>
    </xf>
    <xf numFmtId="0" fontId="3" fillId="0" borderId="18" xfId="0" applyFont="1" applyBorder="1" applyAlignment="1">
      <alignment horizontal="center" vertical="center"/>
    </xf>
    <xf numFmtId="0" fontId="3" fillId="0" borderId="21" xfId="0" applyFont="1" applyBorder="1" applyAlignment="1" applyProtection="1">
      <alignment horizontal="distributed" vertical="center"/>
      <protection hidden="1"/>
    </xf>
    <xf numFmtId="0" fontId="3" fillId="0" borderId="22" xfId="0" applyFont="1" applyBorder="1" applyAlignment="1" applyProtection="1">
      <alignment horizontal="distributed" vertical="center"/>
      <protection hidden="1"/>
    </xf>
    <xf numFmtId="2" fontId="3" fillId="0" borderId="2" xfId="0" applyNumberFormat="1" applyFont="1" applyBorder="1" applyProtection="1">
      <alignment vertical="center"/>
      <protection hidden="1"/>
    </xf>
    <xf numFmtId="2" fontId="3" fillId="0" borderId="3" xfId="0" applyNumberFormat="1" applyFont="1" applyBorder="1" applyProtection="1">
      <alignment vertical="center"/>
      <protection hidden="1"/>
    </xf>
    <xf numFmtId="2" fontId="3" fillId="2" borderId="1" xfId="0" applyNumberFormat="1" applyFont="1" applyFill="1" applyBorder="1" applyProtection="1">
      <alignment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11" fillId="0" borderId="0" xfId="0" applyFont="1" applyProtection="1">
      <alignment vertical="center"/>
      <protection hidden="1"/>
    </xf>
    <xf numFmtId="0" fontId="3" fillId="0" borderId="0" xfId="0" applyFont="1">
      <alignment vertical="center"/>
    </xf>
    <xf numFmtId="0" fontId="3" fillId="2" borderId="0" xfId="0" applyFont="1" applyFill="1" applyAlignment="1" applyProtection="1">
      <alignment horizontal="center" vertical="center"/>
      <protection locked="0"/>
    </xf>
    <xf numFmtId="0" fontId="9" fillId="0" borderId="0" xfId="0" applyFont="1" applyAlignment="1">
      <alignment horizontal="left" vertical="center" wrapText="1"/>
    </xf>
    <xf numFmtId="0" fontId="8" fillId="0" borderId="0" xfId="0" applyFont="1" applyAlignment="1">
      <alignment horizontal="center" vertical="center" wrapText="1"/>
    </xf>
    <xf numFmtId="0" fontId="10" fillId="2" borderId="0" xfId="0" applyFont="1" applyFill="1" applyAlignment="1" applyProtection="1">
      <alignment horizontal="left" vertical="center"/>
      <protection locked="0"/>
    </xf>
    <xf numFmtId="0" fontId="15" fillId="4" borderId="0" xfId="0" applyFont="1" applyFill="1" applyAlignment="1">
      <alignment horizontal="left" vertical="center" wrapText="1"/>
    </xf>
    <xf numFmtId="41" fontId="0" fillId="0" borderId="4" xfId="0" applyNumberFormat="1" applyBorder="1" applyProtection="1">
      <alignment vertical="center"/>
      <protection hidden="1"/>
    </xf>
    <xf numFmtId="0" fontId="0" fillId="0" borderId="9" xfId="0" applyBorder="1" applyProtection="1">
      <alignment vertical="center"/>
      <protection hidden="1"/>
    </xf>
    <xf numFmtId="41" fontId="0" fillId="3" borderId="1" xfId="0" applyNumberFormat="1" applyFill="1" applyBorder="1" applyProtection="1">
      <alignment vertical="center"/>
      <protection hidden="1"/>
    </xf>
    <xf numFmtId="0" fontId="0" fillId="3" borderId="1" xfId="0" applyFill="1" applyBorder="1" applyProtection="1">
      <alignment vertical="center"/>
      <protection hidden="1"/>
    </xf>
    <xf numFmtId="41" fontId="0" fillId="0" borderId="1" xfId="0" applyNumberFormat="1" applyBorder="1" applyProtection="1">
      <alignment vertical="center"/>
      <protection hidden="1"/>
    </xf>
    <xf numFmtId="0" fontId="0" fillId="0" borderId="10" xfId="0" applyBorder="1" applyProtection="1">
      <alignment vertical="center"/>
      <protection hidden="1"/>
    </xf>
    <xf numFmtId="0" fontId="0" fillId="0" borderId="26" xfId="0" applyBorder="1" applyProtection="1">
      <alignment vertical="center"/>
      <protection hidden="1"/>
    </xf>
    <xf numFmtId="0" fontId="0" fillId="3" borderId="10" xfId="0" applyFill="1" applyBorder="1" applyProtection="1">
      <alignment vertical="center"/>
      <protection hidden="1"/>
    </xf>
    <xf numFmtId="0" fontId="0" fillId="0" borderId="0" xfId="0" applyProtection="1">
      <alignment vertical="center"/>
      <protection hidden="1"/>
    </xf>
    <xf numFmtId="41" fontId="3" fillId="0" borderId="11" xfId="0" applyNumberFormat="1" applyFont="1" applyBorder="1" applyProtection="1">
      <alignment vertical="center"/>
      <protection hidden="1"/>
    </xf>
    <xf numFmtId="0" fontId="3" fillId="0" borderId="11" xfId="0" applyFont="1" applyBorder="1" applyProtection="1">
      <alignment vertical="center"/>
      <protection hidden="1"/>
    </xf>
    <xf numFmtId="0" fontId="3" fillId="0" borderId="12" xfId="0" applyFont="1" applyBorder="1" applyProtection="1">
      <alignment vertical="center"/>
      <protection hidden="1"/>
    </xf>
    <xf numFmtId="41" fontId="0" fillId="0" borderId="1" xfId="1" applyFont="1" applyFill="1" applyBorder="1" applyAlignment="1" applyProtection="1">
      <alignment horizontal="center" vertical="center"/>
      <protection hidden="1"/>
    </xf>
    <xf numFmtId="41" fontId="0" fillId="0" borderId="2" xfId="1" applyFont="1" applyBorder="1" applyAlignment="1" applyProtection="1">
      <alignment horizontal="center" vertical="center"/>
      <protection hidden="1"/>
    </xf>
    <xf numFmtId="41" fontId="0" fillId="0" borderId="3" xfId="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41" fontId="0" fillId="0" borderId="1" xfId="1" applyFont="1" applyBorder="1" applyAlignment="1" applyProtection="1">
      <alignment horizontal="center" vertical="center"/>
      <protection hidden="1"/>
    </xf>
    <xf numFmtId="41" fontId="0" fillId="0" borderId="2" xfId="1" applyFont="1" applyFill="1" applyBorder="1" applyAlignment="1" applyProtection="1">
      <alignment horizontal="center" vertical="center"/>
      <protection hidden="1"/>
    </xf>
    <xf numFmtId="41" fontId="0" fillId="0" borderId="3" xfId="1" applyFont="1" applyFill="1" applyBorder="1" applyAlignment="1" applyProtection="1">
      <alignment horizontal="center" vertical="center"/>
      <protection hidden="1"/>
    </xf>
    <xf numFmtId="41" fontId="3" fillId="0" borderId="1" xfId="1"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3" fillId="0" borderId="0" xfId="0" applyFont="1" applyAlignment="1" applyProtection="1">
      <alignment horizontal="center" vertical="center"/>
      <protection hidden="1"/>
    </xf>
    <xf numFmtId="41" fontId="0" fillId="0" borderId="2" xfId="1" quotePrefix="1" applyFont="1" applyFill="1" applyBorder="1" applyAlignment="1" applyProtection="1">
      <alignment horizontal="center" vertical="center"/>
      <protection hidden="1"/>
    </xf>
    <xf numFmtId="0" fontId="7" fillId="4" borderId="0" xfId="0" applyFont="1" applyFill="1" applyAlignment="1">
      <alignment horizontal="left" vertical="center" wrapText="1"/>
    </xf>
    <xf numFmtId="0" fontId="0" fillId="4" borderId="0" xfId="0" applyFill="1" applyAlignment="1">
      <alignment horizontal="left" vertical="center"/>
    </xf>
    <xf numFmtId="41" fontId="0" fillId="3" borderId="4" xfId="0" applyNumberFormat="1" applyFill="1" applyBorder="1" applyProtection="1">
      <alignment vertical="center"/>
      <protection hidden="1"/>
    </xf>
    <xf numFmtId="0" fontId="0" fillId="3" borderId="4" xfId="0" applyFill="1" applyBorder="1" applyProtection="1">
      <alignment vertical="center"/>
      <protection hidden="1"/>
    </xf>
    <xf numFmtId="0" fontId="0" fillId="0" borderId="4" xfId="0" applyBorder="1" applyProtection="1">
      <alignment vertical="center"/>
      <protection hidden="1"/>
    </xf>
    <xf numFmtId="0" fontId="14" fillId="4" borderId="0" xfId="0" applyFont="1" applyFill="1" applyAlignment="1" applyProtection="1">
      <alignment vertical="top" wrapText="1"/>
      <protection hidden="1"/>
    </xf>
    <xf numFmtId="41" fontId="0" fillId="0" borderId="1" xfId="1" applyFont="1" applyFill="1" applyBorder="1" applyProtection="1">
      <alignment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41" fontId="3" fillId="0" borderId="2" xfId="1" applyFont="1" applyFill="1" applyBorder="1" applyAlignment="1" applyProtection="1">
      <alignment horizontal="center" vertical="center"/>
      <protection hidden="1"/>
    </xf>
    <xf numFmtId="41" fontId="3" fillId="0" borderId="3" xfId="1" applyFont="1" applyFill="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41" fontId="3" fillId="0" borderId="2" xfId="1" applyFont="1" applyBorder="1" applyAlignment="1" applyProtection="1">
      <alignment horizontal="center" vertical="center"/>
      <protection hidden="1"/>
    </xf>
    <xf numFmtId="41" fontId="3" fillId="0" borderId="3" xfId="1" applyFont="1" applyBorder="1" applyAlignment="1" applyProtection="1">
      <alignment horizontal="center" vertical="center"/>
      <protection hidden="1"/>
    </xf>
    <xf numFmtId="41" fontId="3" fillId="0" borderId="2" xfId="1" applyFont="1" applyFill="1" applyBorder="1" applyProtection="1">
      <alignment vertical="center"/>
      <protection hidden="1"/>
    </xf>
    <xf numFmtId="41" fontId="3" fillId="0" borderId="3" xfId="1" applyFont="1" applyFill="1" applyBorder="1" applyProtection="1">
      <alignment vertical="center"/>
      <protection hidden="1"/>
    </xf>
    <xf numFmtId="41" fontId="3" fillId="0" borderId="1" xfId="1" applyFont="1" applyBorder="1" applyProtection="1">
      <alignment vertical="center"/>
      <protection hidden="1"/>
    </xf>
    <xf numFmtId="41" fontId="0" fillId="0" borderId="1" xfId="1" applyFont="1" applyBorder="1" applyProtection="1">
      <alignment vertical="center"/>
      <protection hidden="1"/>
    </xf>
    <xf numFmtId="0" fontId="0" fillId="0" borderId="1" xfId="0" applyBorder="1" applyProtection="1">
      <alignment vertical="center"/>
      <protection hidden="1"/>
    </xf>
  </cellXfs>
  <cellStyles count="2">
    <cellStyle name="쉼표 [0]" xfId="1" builtinId="6"/>
    <cellStyle name="표준"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70E7-610A-4AE2-84CB-3850970E5362}">
  <dimension ref="A1:AD22"/>
  <sheetViews>
    <sheetView tabSelected="1" topLeftCell="A4" zoomScaleNormal="100" workbookViewId="0">
      <selection activeCell="T6" sqref="T6"/>
    </sheetView>
  </sheetViews>
  <sheetFormatPr defaultRowHeight="24.75" customHeight="1" x14ac:dyDescent="0.3"/>
  <cols>
    <col min="1" max="1" width="3.875" style="42" customWidth="1"/>
    <col min="2" max="16" width="4.5" customWidth="1"/>
    <col min="17" max="17" width="6.375" customWidth="1"/>
    <col min="18" max="18" width="17.375" customWidth="1"/>
    <col min="19" max="21" width="15.875" customWidth="1"/>
    <col min="22" max="22" width="4.375" customWidth="1"/>
    <col min="23" max="23" width="5.875" customWidth="1"/>
    <col min="24" max="24" width="16.625" customWidth="1"/>
    <col min="25" max="25" width="12.875" customWidth="1"/>
    <col min="26" max="26" width="13.625" customWidth="1"/>
    <col min="27" max="27" width="12.875" customWidth="1"/>
  </cols>
  <sheetData>
    <row r="1" spans="1:30" ht="24.75" customHeight="1" x14ac:dyDescent="0.3">
      <c r="A1" s="100" t="s">
        <v>68</v>
      </c>
      <c r="B1" s="100"/>
      <c r="C1" s="100"/>
      <c r="D1" s="101"/>
      <c r="E1" s="101"/>
      <c r="F1" s="101"/>
      <c r="G1" s="101"/>
      <c r="H1" s="101"/>
      <c r="I1" s="101"/>
      <c r="J1" s="101"/>
      <c r="K1" s="101"/>
      <c r="L1" s="101"/>
      <c r="M1" s="101"/>
      <c r="N1" s="101"/>
      <c r="O1" s="101"/>
      <c r="P1" s="101"/>
      <c r="Q1" s="101"/>
      <c r="W1" s="99" t="s">
        <v>76</v>
      </c>
      <c r="X1" s="99"/>
      <c r="Y1" s="99"/>
      <c r="Z1" s="99"/>
    </row>
    <row r="2" spans="1:30" ht="24.75" customHeight="1" x14ac:dyDescent="0.3">
      <c r="A2" s="47" t="s">
        <v>62</v>
      </c>
      <c r="W2" s="102" t="s">
        <v>75</v>
      </c>
      <c r="X2" s="102"/>
      <c r="Y2" s="102"/>
      <c r="Z2" s="102"/>
      <c r="AA2" s="102"/>
      <c r="AB2" s="102"/>
    </row>
    <row r="3" spans="1:30" ht="24.75" customHeight="1" x14ac:dyDescent="0.3">
      <c r="A3" s="2">
        <v>1</v>
      </c>
      <c r="B3" s="97" t="s">
        <v>51</v>
      </c>
      <c r="C3" s="97"/>
      <c r="D3" s="97"/>
      <c r="E3" s="97"/>
      <c r="F3" s="98">
        <v>2025</v>
      </c>
      <c r="G3" s="98"/>
      <c r="H3" s="97" t="s">
        <v>27</v>
      </c>
      <c r="I3" s="97"/>
      <c r="J3" s="97"/>
      <c r="K3" s="41" t="s">
        <v>52</v>
      </c>
      <c r="W3" s="102"/>
      <c r="X3" s="102"/>
      <c r="Y3" s="102"/>
      <c r="Z3" s="102"/>
      <c r="AA3" s="102"/>
      <c r="AB3" s="102"/>
    </row>
    <row r="4" spans="1:30" ht="24.75" customHeight="1" x14ac:dyDescent="0.3">
      <c r="A4" s="2">
        <v>2</v>
      </c>
      <c r="B4" s="97" t="s">
        <v>53</v>
      </c>
      <c r="C4" s="97"/>
      <c r="D4" s="97"/>
      <c r="E4" s="97"/>
      <c r="F4" s="98">
        <v>1</v>
      </c>
      <c r="G4" s="98"/>
      <c r="H4" s="96" t="str">
        <f>IF(F4=1,"통합고용세액","고용증대세액")</f>
        <v>통합고용세액</v>
      </c>
      <c r="I4" s="96"/>
      <c r="J4" s="96"/>
      <c r="K4" s="41" t="s">
        <v>54</v>
      </c>
      <c r="S4" s="41"/>
      <c r="W4" s="102"/>
      <c r="X4" s="102"/>
      <c r="Y4" s="102"/>
      <c r="Z4" s="102"/>
      <c r="AA4" s="102"/>
      <c r="AB4" s="102"/>
    </row>
    <row r="5" spans="1:30" ht="24.75" customHeight="1" x14ac:dyDescent="0.3">
      <c r="A5" s="2">
        <v>3</v>
      </c>
      <c r="B5" s="97" t="s">
        <v>55</v>
      </c>
      <c r="C5" s="97"/>
      <c r="D5" s="97"/>
      <c r="E5" s="97"/>
      <c r="F5" s="98">
        <v>1</v>
      </c>
      <c r="G5" s="98"/>
      <c r="H5" s="96" t="str">
        <f>IF(F5=1,"중소기업",IF(F5=2,"중견기업","일반기업"))</f>
        <v>중소기업</v>
      </c>
      <c r="I5" s="96"/>
      <c r="J5" s="96"/>
      <c r="K5" s="41" t="s">
        <v>56</v>
      </c>
      <c r="W5" s="102"/>
      <c r="X5" s="102"/>
      <c r="Y5" s="102"/>
      <c r="Z5" s="102"/>
      <c r="AA5" s="102"/>
      <c r="AB5" s="102"/>
    </row>
    <row r="6" spans="1:30" ht="24.75" customHeight="1" x14ac:dyDescent="0.3">
      <c r="A6" s="2">
        <v>4</v>
      </c>
      <c r="B6" s="97" t="s">
        <v>57</v>
      </c>
      <c r="C6" s="97"/>
      <c r="D6" s="97"/>
      <c r="E6" s="97"/>
      <c r="F6" s="98">
        <v>1</v>
      </c>
      <c r="G6" s="98"/>
      <c r="H6" s="96" t="str">
        <f>IF(F6=1,"수도권","비수도권")</f>
        <v>수도권</v>
      </c>
      <c r="I6" s="96"/>
      <c r="J6" s="96"/>
      <c r="K6" s="41" t="s">
        <v>58</v>
      </c>
      <c r="W6" s="102"/>
      <c r="X6" s="102"/>
      <c r="Y6" s="102"/>
      <c r="Z6" s="102"/>
      <c r="AA6" s="102"/>
      <c r="AB6" s="102"/>
    </row>
    <row r="7" spans="1:30" s="1" customFormat="1" ht="24.75" customHeight="1" x14ac:dyDescent="0.3">
      <c r="A7" s="2">
        <v>5</v>
      </c>
      <c r="B7" s="1" t="s">
        <v>60</v>
      </c>
      <c r="H7" s="44"/>
      <c r="W7" s="102"/>
      <c r="X7" s="102"/>
      <c r="Y7" s="102"/>
      <c r="Z7" s="102"/>
      <c r="AA7" s="102"/>
      <c r="AB7" s="102"/>
    </row>
    <row r="8" spans="1:30" s="1" customFormat="1" ht="24.75" customHeight="1" thickBot="1" x14ac:dyDescent="0.35">
      <c r="A8" s="2"/>
      <c r="H8" s="44"/>
      <c r="I8" s="81" t="s">
        <v>63</v>
      </c>
      <c r="J8" s="81"/>
      <c r="K8" s="81" t="s">
        <v>64</v>
      </c>
      <c r="L8" s="81"/>
      <c r="M8" s="81" t="s">
        <v>65</v>
      </c>
      <c r="N8" s="81"/>
      <c r="Q8" s="69" t="s">
        <v>35</v>
      </c>
      <c r="R8" s="69"/>
      <c r="S8" s="69"/>
      <c r="T8" s="69"/>
      <c r="U8" s="69"/>
      <c r="W8" s="64"/>
      <c r="X8" s="64"/>
      <c r="Y8" s="64"/>
      <c r="Z8" s="64"/>
      <c r="AA8" s="64"/>
      <c r="AB8" s="64"/>
    </row>
    <row r="9" spans="1:30" ht="24.75" customHeight="1" x14ac:dyDescent="0.3">
      <c r="B9" s="76" t="s">
        <v>36</v>
      </c>
      <c r="C9" s="76"/>
      <c r="D9" s="76" t="str">
        <f>IF(F4=1, "통합고용", "기존고용")</f>
        <v>통합고용</v>
      </c>
      <c r="E9" s="76"/>
      <c r="F9" s="76"/>
      <c r="G9" s="94" t="str">
        <f>($F$3-1)&amp;"년"</f>
        <v>2024년</v>
      </c>
      <c r="H9" s="95"/>
      <c r="I9" s="77" t="str">
        <f>F3&amp;"년"</f>
        <v>2025년</v>
      </c>
      <c r="J9" s="77"/>
      <c r="K9" s="77" t="str">
        <f>(F3+1)&amp;"년"</f>
        <v>2026년</v>
      </c>
      <c r="L9" s="77"/>
      <c r="M9" s="77" t="str">
        <f>(F3+2)&amp;"년"</f>
        <v>2027년</v>
      </c>
      <c r="N9" s="77"/>
      <c r="O9" s="42"/>
      <c r="P9" s="42"/>
      <c r="Q9" s="70" t="s">
        <v>36</v>
      </c>
      <c r="R9" s="71"/>
      <c r="S9" s="48" t="str">
        <f>F3&amp;"년"</f>
        <v>2025년</v>
      </c>
      <c r="T9" s="48" t="str">
        <f>(F3+1)&amp;"년"</f>
        <v>2026년</v>
      </c>
      <c r="U9" s="50" t="str">
        <f>(F3+2)&amp;"년"</f>
        <v>2027년</v>
      </c>
    </row>
    <row r="10" spans="1:30" ht="24.75" customHeight="1" x14ac:dyDescent="0.3">
      <c r="B10" s="76"/>
      <c r="C10" s="76"/>
      <c r="D10" s="76" t="s">
        <v>3</v>
      </c>
      <c r="E10" s="76"/>
      <c r="F10" s="76"/>
      <c r="G10" s="76" t="s">
        <v>1</v>
      </c>
      <c r="H10" s="76"/>
      <c r="I10" s="76" t="s">
        <v>1</v>
      </c>
      <c r="J10" s="76"/>
      <c r="K10" s="76" t="s">
        <v>1</v>
      </c>
      <c r="L10" s="76"/>
      <c r="M10" s="76" t="s">
        <v>1</v>
      </c>
      <c r="N10" s="76"/>
      <c r="O10" s="42"/>
      <c r="P10" s="42"/>
      <c r="Q10" s="72" t="s">
        <v>38</v>
      </c>
      <c r="R10" s="73"/>
      <c r="S10" s="53">
        <f>당기세액공제액계산!P8</f>
        <v>0</v>
      </c>
      <c r="T10" s="39">
        <f>당기세액공제액계산!R8</f>
        <v>0</v>
      </c>
      <c r="U10" s="51">
        <f>당기세액공제액계산!T8</f>
        <v>0</v>
      </c>
    </row>
    <row r="11" spans="1:30" ht="24.75" customHeight="1" x14ac:dyDescent="0.3">
      <c r="B11" s="78" t="s">
        <v>4</v>
      </c>
      <c r="C11" s="78"/>
      <c r="D11" s="79">
        <f>IF(AND($F$4=1,$F$5=1,$F$6=1),14500000,IF(AND($F$4=1,$F$5=1,$F$6=2),15500000,IF(AND($F$4=1,$F$5=2),8000000,IF(AND($F$4=1,$F$5=3),4000000,IF(AND($F$4=2,$F$5=1,$F$6=1),11000000,IF(AND($F$4=2,$F$5=1,$F$6=2,OR(F3=2021,F3=2022)),13000000,IF(AND(F4=2,F5=1,F6=2,NOT(OR(F3=2021,F3=2022))),12000000,IF(AND($F$4=2,$F$5=2,F6=1),8000000,IF(AND($F$4=2,$F$5=2,F6=2,OR(F3=2021,F3=2022)),9000000,IF(AND(F4=2,F5=2,F6=2,NOT(OR(F3=2021,F3=2022))),8000000,IF(AND($F$4=2,$F$5=3,F6=1),4000000,IF(AND($F$4=2,$F$5=3,F6=2,OR(F3=2021,F3=2022)),5000000,IF(AND(F4=2,F5=3,F6=2,NOT(OR(F3=2021,F3=2022))),4000000)))))))))))))</f>
        <v>14500000</v>
      </c>
      <c r="E11" s="80"/>
      <c r="F11" s="80"/>
      <c r="G11" s="86">
        <v>0</v>
      </c>
      <c r="H11" s="86"/>
      <c r="I11" s="86">
        <v>0</v>
      </c>
      <c r="J11" s="86"/>
      <c r="K11" s="86">
        <v>0</v>
      </c>
      <c r="L11" s="86"/>
      <c r="M11" s="86">
        <v>0</v>
      </c>
      <c r="N11" s="86"/>
      <c r="O11" s="43"/>
      <c r="P11" s="43"/>
      <c r="Q11" s="72" t="s">
        <v>39</v>
      </c>
      <c r="R11" s="73"/>
      <c r="S11" s="59" t="s">
        <v>71</v>
      </c>
      <c r="T11" s="53">
        <f>당기세액공제액계산!R9</f>
        <v>0</v>
      </c>
      <c r="U11" s="51">
        <f>당기세액공제액계산!T9</f>
        <v>0</v>
      </c>
      <c r="AC11" s="4"/>
      <c r="AD11" s="4"/>
    </row>
    <row r="12" spans="1:30" ht="24.75" customHeight="1" x14ac:dyDescent="0.3">
      <c r="B12" s="78" t="s">
        <v>5</v>
      </c>
      <c r="C12" s="78"/>
      <c r="D12" s="79">
        <f>IF(AND($F$4=1,$F$5=1,$F$6=1),8500000,IF(AND($F$4=1,$F$5=1,$F$6=2),9500000,IF(AND($F$4=1,$F$5=2),4500000,IF(AND($F$4=1,$F$5=3),0,IF(AND($F$4=2,$F$5=1,$F$6=1),7000000,IF(AND($F$4=2,$F$5=1,$F$6=2),7700000,IF(AND($F$4=2,$F$5=2),4500000,0)))))))</f>
        <v>8500000</v>
      </c>
      <c r="E12" s="80"/>
      <c r="F12" s="80"/>
      <c r="G12" s="86">
        <v>0</v>
      </c>
      <c r="H12" s="86"/>
      <c r="I12" s="86">
        <v>0</v>
      </c>
      <c r="J12" s="86"/>
      <c r="K12" s="86">
        <v>0</v>
      </c>
      <c r="L12" s="86"/>
      <c r="M12" s="86">
        <v>0</v>
      </c>
      <c r="N12" s="86"/>
      <c r="O12" s="43"/>
      <c r="P12" s="43"/>
      <c r="Q12" s="72" t="s">
        <v>40</v>
      </c>
      <c r="R12" s="73"/>
      <c r="S12" s="60" t="s">
        <v>71</v>
      </c>
      <c r="T12" s="59" t="s">
        <v>71</v>
      </c>
      <c r="U12" s="54">
        <f>당기세액공제액계산!T10</f>
        <v>0</v>
      </c>
      <c r="AC12" s="63"/>
      <c r="AD12" s="63"/>
    </row>
    <row r="13" spans="1:30" ht="24.75" customHeight="1" thickBot="1" x14ac:dyDescent="0.35">
      <c r="B13" s="87" t="s">
        <v>59</v>
      </c>
      <c r="C13" s="88"/>
      <c r="D13" s="87"/>
      <c r="E13" s="93"/>
      <c r="F13" s="88"/>
      <c r="G13" s="84">
        <f>SUM(G11:H12)</f>
        <v>0</v>
      </c>
      <c r="H13" s="85"/>
      <c r="I13" s="84">
        <f>SUM(I11:J12)</f>
        <v>0</v>
      </c>
      <c r="J13" s="85"/>
      <c r="K13" s="84">
        <f>SUM(K11:L12)</f>
        <v>0</v>
      </c>
      <c r="L13" s="85"/>
      <c r="M13" s="84">
        <f>SUM(M11:N12)</f>
        <v>0</v>
      </c>
      <c r="N13" s="85"/>
      <c r="O13" s="43"/>
      <c r="P13" s="43"/>
      <c r="Q13" s="82" t="s">
        <v>12</v>
      </c>
      <c r="R13" s="83"/>
      <c r="S13" s="40">
        <f>SUM(S10:S12)</f>
        <v>0</v>
      </c>
      <c r="T13" s="40">
        <f>SUM(T10:T12)</f>
        <v>0</v>
      </c>
      <c r="U13" s="52">
        <f>SUM(U10:U12)</f>
        <v>0</v>
      </c>
      <c r="AC13" s="63"/>
      <c r="AD13" s="63"/>
    </row>
    <row r="14" spans="1:30" ht="24.75" customHeight="1" x14ac:dyDescent="0.3">
      <c r="AC14" s="63"/>
      <c r="AD14" s="63"/>
    </row>
    <row r="15" spans="1:30" s="1" customFormat="1" ht="24.75" customHeight="1" x14ac:dyDescent="0.3">
      <c r="A15" s="2">
        <v>6</v>
      </c>
      <c r="B15" s="1" t="s">
        <v>61</v>
      </c>
      <c r="AC15" s="63"/>
      <c r="AD15" s="63"/>
    </row>
    <row r="16" spans="1:30" s="1" customFormat="1" ht="24.75" customHeight="1" x14ac:dyDescent="0.3">
      <c r="A16" s="2"/>
      <c r="B16" s="68" t="s">
        <v>66</v>
      </c>
      <c r="C16" s="68"/>
      <c r="D16" s="68"/>
      <c r="E16" s="68"/>
      <c r="F16" s="68"/>
      <c r="G16" s="68"/>
      <c r="H16" s="68"/>
      <c r="I16" s="68"/>
      <c r="J16" s="68"/>
      <c r="K16" s="68"/>
      <c r="L16" s="68"/>
      <c r="M16" s="68"/>
      <c r="N16" s="68"/>
      <c r="O16" s="68"/>
      <c r="P16" s="68"/>
      <c r="Q16" s="68"/>
      <c r="R16" s="68"/>
      <c r="S16" s="68"/>
      <c r="T16" s="68"/>
      <c r="U16" s="68"/>
      <c r="AC16" s="63"/>
      <c r="AD16" s="63"/>
    </row>
    <row r="17" spans="1:30" s="1" customFormat="1" ht="24.75" customHeight="1" thickBot="1" x14ac:dyDescent="0.35">
      <c r="A17" s="2"/>
      <c r="B17" s="6"/>
      <c r="D17" s="49"/>
      <c r="I17" s="81" t="s">
        <v>63</v>
      </c>
      <c r="J17" s="81"/>
      <c r="K17" s="81" t="s">
        <v>64</v>
      </c>
      <c r="L17" s="81"/>
      <c r="M17" s="81" t="s">
        <v>65</v>
      </c>
      <c r="N17" s="81"/>
      <c r="Q17" s="69" t="s">
        <v>45</v>
      </c>
      <c r="R17" s="69"/>
      <c r="S17" s="69"/>
      <c r="T17" s="69"/>
      <c r="U17" s="69"/>
      <c r="W17" s="61" t="s">
        <v>72</v>
      </c>
      <c r="X17" s="62"/>
      <c r="Y17" s="62"/>
      <c r="Z17" s="62"/>
      <c r="AA17" s="62"/>
      <c r="AB17" s="62"/>
      <c r="AC17" s="63"/>
      <c r="AD17" s="63"/>
    </row>
    <row r="18" spans="1:30" ht="24.75" customHeight="1" x14ac:dyDescent="0.3">
      <c r="B18" s="89" t="s">
        <v>36</v>
      </c>
      <c r="C18" s="90"/>
      <c r="D18" s="87" t="str">
        <f>D9</f>
        <v>통합고용</v>
      </c>
      <c r="E18" s="93"/>
      <c r="F18" s="88"/>
      <c r="G18" s="87" t="str">
        <f>($F$3-1)&amp;"년"</f>
        <v>2024년</v>
      </c>
      <c r="H18" s="88"/>
      <c r="I18" s="87" t="str">
        <f>I9</f>
        <v>2025년</v>
      </c>
      <c r="J18" s="88"/>
      <c r="K18" s="87" t="str">
        <f>K9</f>
        <v>2026년</v>
      </c>
      <c r="L18" s="88"/>
      <c r="M18" s="87" t="str">
        <f>M9</f>
        <v>2027년</v>
      </c>
      <c r="N18" s="88"/>
      <c r="O18" s="42"/>
      <c r="P18" s="42"/>
      <c r="Q18" s="70" t="s">
        <v>36</v>
      </c>
      <c r="R18" s="71"/>
      <c r="S18" s="48" t="str">
        <f>T9</f>
        <v>2026년</v>
      </c>
      <c r="T18" s="48" t="str">
        <f>U9</f>
        <v>2027년</v>
      </c>
      <c r="U18" s="50" t="str">
        <f>(F3+3)&amp;"년"</f>
        <v>2028년</v>
      </c>
      <c r="W18" s="65" t="s">
        <v>74</v>
      </c>
      <c r="X18" s="65"/>
      <c r="Y18" s="65"/>
      <c r="Z18" s="65"/>
      <c r="AA18" s="65"/>
      <c r="AB18" s="65"/>
      <c r="AC18" s="63"/>
      <c r="AD18" s="63"/>
    </row>
    <row r="19" spans="1:30" ht="24.75" customHeight="1" x14ac:dyDescent="0.3">
      <c r="B19" s="91"/>
      <c r="C19" s="92"/>
      <c r="D19" s="87" t="s">
        <v>3</v>
      </c>
      <c r="E19" s="93"/>
      <c r="F19" s="88"/>
      <c r="G19" s="87" t="s">
        <v>1</v>
      </c>
      <c r="H19" s="88"/>
      <c r="I19" s="87" t="s">
        <v>1</v>
      </c>
      <c r="J19" s="88"/>
      <c r="K19" s="87" t="s">
        <v>1</v>
      </c>
      <c r="L19" s="88"/>
      <c r="M19" s="87" t="s">
        <v>1</v>
      </c>
      <c r="N19" s="88"/>
      <c r="O19" s="42"/>
      <c r="P19" s="42"/>
      <c r="Q19" s="20">
        <f>F3</f>
        <v>2025</v>
      </c>
      <c r="R19" s="21" t="s">
        <v>43</v>
      </c>
      <c r="S19" s="53">
        <f>추가납부세액계산!AB9</f>
        <v>0</v>
      </c>
      <c r="T19" s="53">
        <f>추가납부세액계산!AD9</f>
        <v>0</v>
      </c>
      <c r="U19" s="58"/>
      <c r="W19" s="65"/>
      <c r="X19" s="65"/>
      <c r="Y19" s="65"/>
      <c r="Z19" s="65"/>
      <c r="AA19" s="65"/>
      <c r="AB19" s="65"/>
      <c r="AC19" s="63"/>
      <c r="AD19" s="63"/>
    </row>
    <row r="20" spans="1:30" ht="24.75" customHeight="1" x14ac:dyDescent="0.3">
      <c r="B20" s="78" t="s">
        <v>4</v>
      </c>
      <c r="C20" s="78"/>
      <c r="D20" s="79">
        <f>IF(AND($F$4=1,$F$5=1,$F$6=1),14500000,IF(AND($F$4=1,$F$5=1,$F$6=2),15500000,IF(AND($F$4=1,$F$5=2),8000000,IF(AND($F$4=1,$F$5=3),4000000,IF(AND($F$4=2,$F$5=1,$F$6=1),11000000,IF(AND($F$4=2,$F$5=1,$F$6=2),12000000,IF(AND($F$4=2,$F$5=2),8000000,4000000)))))))</f>
        <v>14500000</v>
      </c>
      <c r="E20" s="80"/>
      <c r="F20" s="80"/>
      <c r="G20" s="75">
        <f>G11</f>
        <v>0</v>
      </c>
      <c r="H20" s="75"/>
      <c r="I20" s="75">
        <f>I11</f>
        <v>0</v>
      </c>
      <c r="J20" s="75"/>
      <c r="K20" s="86">
        <v>0</v>
      </c>
      <c r="L20" s="86"/>
      <c r="M20" s="86">
        <v>0</v>
      </c>
      <c r="N20" s="86"/>
      <c r="O20" s="43"/>
      <c r="P20" s="43"/>
      <c r="Q20" s="20">
        <f>Q19+1</f>
        <v>2026</v>
      </c>
      <c r="R20" s="21" t="s">
        <v>43</v>
      </c>
      <c r="S20" s="59"/>
      <c r="T20" s="39">
        <f>추가납부세액계산!AD10</f>
        <v>0</v>
      </c>
      <c r="U20" s="51">
        <f>추가납부세액계산!AF10</f>
        <v>0</v>
      </c>
      <c r="W20" s="65"/>
      <c r="X20" s="65"/>
      <c r="Y20" s="65"/>
      <c r="Z20" s="65"/>
      <c r="AA20" s="65"/>
      <c r="AB20" s="65"/>
    </row>
    <row r="21" spans="1:30" ht="24.75" customHeight="1" x14ac:dyDescent="0.3">
      <c r="B21" s="78" t="s">
        <v>5</v>
      </c>
      <c r="C21" s="78"/>
      <c r="D21" s="79">
        <f>IF(AND($F$4=1,$F$5=1,$F$6=1),8500000,IF(AND($F$4=1,$F$5=1,$F$6=2),9500000,IF(AND($F$4=1,$F$5=2),4500000,IF(AND($F$4=1,$F$5=3),0,IF(AND($F$4=2,$F$5=1,$F$6=1),7000000,IF(AND($F$4=2,$F$5=1,$F$6=2),7700000,IF(AND($F$4=2,$F$5=2),4500000,0)))))))</f>
        <v>8500000</v>
      </c>
      <c r="E21" s="80"/>
      <c r="F21" s="80"/>
      <c r="G21" s="75">
        <f>G12</f>
        <v>0</v>
      </c>
      <c r="H21" s="75"/>
      <c r="I21" s="75">
        <f>I12</f>
        <v>0</v>
      </c>
      <c r="J21" s="75"/>
      <c r="K21" s="75">
        <f>K22-K20</f>
        <v>0</v>
      </c>
      <c r="L21" s="75"/>
      <c r="M21" s="75">
        <f>M22-M20</f>
        <v>0</v>
      </c>
      <c r="N21" s="75"/>
      <c r="O21" s="43"/>
      <c r="P21" s="43"/>
      <c r="Q21" s="20">
        <f>Q20+1</f>
        <v>2027</v>
      </c>
      <c r="R21" s="21" t="s">
        <v>43</v>
      </c>
      <c r="S21" s="59"/>
      <c r="T21" s="59"/>
      <c r="U21" s="51">
        <f>추가납부세액계산!AF11</f>
        <v>0</v>
      </c>
      <c r="W21" s="65"/>
      <c r="X21" s="65"/>
      <c r="Y21" s="65"/>
      <c r="Z21" s="65"/>
      <c r="AA21" s="65"/>
      <c r="AB21" s="65"/>
    </row>
    <row r="22" spans="1:30" ht="24.75" customHeight="1" thickBot="1" x14ac:dyDescent="0.35">
      <c r="B22" s="76" t="s">
        <v>59</v>
      </c>
      <c r="C22" s="76"/>
      <c r="D22" s="77"/>
      <c r="E22" s="77"/>
      <c r="F22" s="77"/>
      <c r="G22" s="75">
        <f>SUM(G20:H21)</f>
        <v>0</v>
      </c>
      <c r="H22" s="75"/>
      <c r="I22" s="75">
        <f>SUM(I20:J21)</f>
        <v>0</v>
      </c>
      <c r="J22" s="75"/>
      <c r="K22" s="74">
        <f>K13</f>
        <v>0</v>
      </c>
      <c r="L22" s="74"/>
      <c r="M22" s="74">
        <f>M13</f>
        <v>0</v>
      </c>
      <c r="N22" s="74"/>
      <c r="O22" s="43"/>
      <c r="P22" s="43"/>
      <c r="Q22" s="66" t="s">
        <v>44</v>
      </c>
      <c r="R22" s="67"/>
      <c r="S22" s="40">
        <f>SUM(S19:S21)</f>
        <v>0</v>
      </c>
      <c r="T22" s="40">
        <f>SUM(T19:T21)</f>
        <v>0</v>
      </c>
      <c r="U22" s="52">
        <f>SUM(U19:U21)</f>
        <v>0</v>
      </c>
      <c r="W22" s="65"/>
      <c r="X22" s="65"/>
      <c r="Y22" s="65"/>
      <c r="Z22" s="65"/>
      <c r="AA22" s="65"/>
      <c r="AB22" s="65"/>
    </row>
  </sheetData>
  <sheetProtection algorithmName="SHA-512" hashValue="VrzaeP52/Db0ksSxLJcIoji0cHhlSRSBJ9p6jcPh25ee+TnF9RIi7c/8GqBWyrOxLZuy87njL2jRuACVljfzMw==" saltValue="DOPEh54Hy4fBU8JBy9yHBw==" spinCount="100000" sheet="1" objects="1" scenarios="1"/>
  <mergeCells count="91">
    <mergeCell ref="W1:Z1"/>
    <mergeCell ref="A1:C1"/>
    <mergeCell ref="D1:Q1"/>
    <mergeCell ref="H3:J3"/>
    <mergeCell ref="H4:J4"/>
    <mergeCell ref="W2:AB7"/>
    <mergeCell ref="Q8:U8"/>
    <mergeCell ref="I8:J8"/>
    <mergeCell ref="K8:L8"/>
    <mergeCell ref="M8:N8"/>
    <mergeCell ref="Q11:R11"/>
    <mergeCell ref="H5:J5"/>
    <mergeCell ref="H6:J6"/>
    <mergeCell ref="B3:E3"/>
    <mergeCell ref="B4:E4"/>
    <mergeCell ref="B5:E5"/>
    <mergeCell ref="B6:E6"/>
    <mergeCell ref="F3:G3"/>
    <mergeCell ref="F4:G4"/>
    <mergeCell ref="F5:G5"/>
    <mergeCell ref="F6:G6"/>
    <mergeCell ref="G13:H13"/>
    <mergeCell ref="B9:C10"/>
    <mergeCell ref="B13:C13"/>
    <mergeCell ref="D10:F10"/>
    <mergeCell ref="D11:F11"/>
    <mergeCell ref="D12:F12"/>
    <mergeCell ref="D13:F13"/>
    <mergeCell ref="B11:C11"/>
    <mergeCell ref="B12:C12"/>
    <mergeCell ref="D9:F9"/>
    <mergeCell ref="G9:H9"/>
    <mergeCell ref="G10:H10"/>
    <mergeCell ref="G11:H11"/>
    <mergeCell ref="G12:H12"/>
    <mergeCell ref="K11:L11"/>
    <mergeCell ref="K12:L12"/>
    <mergeCell ref="I13:J13"/>
    <mergeCell ref="I9:J9"/>
    <mergeCell ref="K9:L9"/>
    <mergeCell ref="K10:L10"/>
    <mergeCell ref="I10:J10"/>
    <mergeCell ref="I11:J11"/>
    <mergeCell ref="I12:J12"/>
    <mergeCell ref="M13:N13"/>
    <mergeCell ref="M9:N9"/>
    <mergeCell ref="M10:N10"/>
    <mergeCell ref="M11:N11"/>
    <mergeCell ref="M12:N12"/>
    <mergeCell ref="Q12:R12"/>
    <mergeCell ref="K13:L13"/>
    <mergeCell ref="I21:J21"/>
    <mergeCell ref="K21:L21"/>
    <mergeCell ref="B20:C20"/>
    <mergeCell ref="D20:F20"/>
    <mergeCell ref="G20:H20"/>
    <mergeCell ref="I20:J20"/>
    <mergeCell ref="K20:L20"/>
    <mergeCell ref="M20:N20"/>
    <mergeCell ref="G19:H19"/>
    <mergeCell ref="I19:J19"/>
    <mergeCell ref="K19:L19"/>
    <mergeCell ref="M19:N19"/>
    <mergeCell ref="B18:C19"/>
    <mergeCell ref="D18:F18"/>
    <mergeCell ref="Q9:R9"/>
    <mergeCell ref="Q10:R10"/>
    <mergeCell ref="M22:N22"/>
    <mergeCell ref="M21:N21"/>
    <mergeCell ref="B22:C22"/>
    <mergeCell ref="D22:F22"/>
    <mergeCell ref="G22:H22"/>
    <mergeCell ref="I22:J22"/>
    <mergeCell ref="K22:L22"/>
    <mergeCell ref="B21:C21"/>
    <mergeCell ref="D21:F21"/>
    <mergeCell ref="G21:H21"/>
    <mergeCell ref="I17:J17"/>
    <mergeCell ref="K17:L17"/>
    <mergeCell ref="M17:N17"/>
    <mergeCell ref="Q13:R13"/>
    <mergeCell ref="W18:AB22"/>
    <mergeCell ref="Q22:R22"/>
    <mergeCell ref="B16:U16"/>
    <mergeCell ref="Q17:U17"/>
    <mergeCell ref="Q18:R18"/>
    <mergeCell ref="G18:H18"/>
    <mergeCell ref="I18:J18"/>
    <mergeCell ref="K18:L18"/>
    <mergeCell ref="M18:N18"/>
    <mergeCell ref="D19:F19"/>
  </mergeCells>
  <phoneticPr fontId="2" type="noConversion"/>
  <pageMargins left="0.25" right="0.25" top="0.75" bottom="0.75" header="0.3" footer="0.3"/>
  <pageSetup paperSize="9" scale="88" orientation="landscape" r:id="rId1"/>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839C-7592-41FA-846A-C28D04FFC522}">
  <dimension ref="A1:V41"/>
  <sheetViews>
    <sheetView zoomScaleNormal="100" workbookViewId="0">
      <pane ySplit="2" topLeftCell="A3" activePane="bottomLeft" state="frozen"/>
      <selection pane="bottomLeft" activeCell="A17" sqref="A17"/>
    </sheetView>
  </sheetViews>
  <sheetFormatPr defaultColWidth="9" defaultRowHeight="21.75" customHeight="1" x14ac:dyDescent="0.3"/>
  <cols>
    <col min="1" max="1" width="9" style="4"/>
    <col min="2" max="2" width="11.875" style="4" bestFit="1" customWidth="1"/>
    <col min="3" max="3" width="9" style="4"/>
    <col min="4" max="4" width="0.5" style="4" customWidth="1"/>
    <col min="5" max="6" width="9" style="4"/>
    <col min="7" max="7" width="0.5" style="4" customWidth="1"/>
    <col min="8" max="9" width="9" style="4"/>
    <col min="10" max="10" width="0.5" style="4" customWidth="1"/>
    <col min="11" max="12" width="9" style="4"/>
    <col min="13" max="13" width="2.5" style="4" customWidth="1"/>
    <col min="14" max="14" width="8.5" style="4" customWidth="1"/>
    <col min="15" max="15" width="18.375" style="4" customWidth="1"/>
    <col min="16" max="16" width="9.5" style="4" bestFit="1" customWidth="1"/>
    <col min="17" max="16384" width="9" style="4"/>
  </cols>
  <sheetData>
    <row r="1" spans="1:22" s="55" customFormat="1" ht="54.75" customHeight="1" x14ac:dyDescent="0.3">
      <c r="A1" s="127" t="s">
        <v>67</v>
      </c>
      <c r="B1" s="128"/>
      <c r="C1" s="128"/>
      <c r="D1" s="128"/>
      <c r="E1" s="128"/>
      <c r="F1" s="128"/>
      <c r="G1" s="128"/>
      <c r="H1" s="128"/>
      <c r="I1" s="128"/>
      <c r="J1" s="128"/>
      <c r="K1" s="128"/>
      <c r="L1" s="128"/>
      <c r="M1" s="128"/>
      <c r="N1" s="128"/>
      <c r="O1" s="128"/>
      <c r="P1" s="128"/>
      <c r="Q1" s="128"/>
      <c r="R1" s="128"/>
      <c r="S1" s="128"/>
      <c r="T1" s="128"/>
      <c r="U1" s="128"/>
    </row>
    <row r="2" spans="1:22" ht="21.75" customHeight="1" x14ac:dyDescent="0.3">
      <c r="A2" s="125" t="s">
        <v>29</v>
      </c>
      <c r="B2" s="125"/>
      <c r="C2" s="125"/>
      <c r="D2" s="125"/>
      <c r="E2" s="125"/>
      <c r="F2" s="125"/>
      <c r="G2" s="125"/>
      <c r="H2" s="125"/>
      <c r="I2" s="125"/>
      <c r="J2" s="125"/>
      <c r="K2" s="125"/>
      <c r="L2" s="125"/>
    </row>
    <row r="3" spans="1:22" ht="21.75" customHeight="1" x14ac:dyDescent="0.3">
      <c r="A3" s="6" t="s">
        <v>42</v>
      </c>
      <c r="B3" s="3"/>
      <c r="C3" s="3"/>
      <c r="D3" s="3"/>
      <c r="E3" s="3"/>
      <c r="F3" s="3"/>
      <c r="G3" s="3"/>
      <c r="H3" s="3"/>
      <c r="I3" s="3"/>
      <c r="J3" s="3"/>
      <c r="K3" s="3"/>
      <c r="L3" s="3"/>
    </row>
    <row r="4" spans="1:22" s="7" customFormat="1" ht="21.75" customHeight="1" x14ac:dyDescent="0.3">
      <c r="E4" s="7">
        <f>E6</f>
        <v>2025</v>
      </c>
      <c r="F4" s="7" t="s">
        <v>28</v>
      </c>
    </row>
    <row r="5" spans="1:22" ht="21.75" customHeight="1" x14ac:dyDescent="0.3">
      <c r="E5" s="124" t="s">
        <v>7</v>
      </c>
      <c r="F5" s="124"/>
      <c r="G5" s="9"/>
      <c r="H5" s="124" t="s">
        <v>8</v>
      </c>
      <c r="I5" s="124"/>
      <c r="J5" s="9"/>
      <c r="K5" s="124" t="s">
        <v>9</v>
      </c>
      <c r="L5" s="124"/>
      <c r="N5" s="125" t="s">
        <v>35</v>
      </c>
      <c r="O5" s="125"/>
      <c r="P5" s="125"/>
      <c r="Q5" s="125"/>
      <c r="R5" s="125"/>
      <c r="S5" s="125"/>
      <c r="T5" s="125"/>
      <c r="U5" s="125"/>
    </row>
    <row r="6" spans="1:22" ht="21.75" customHeight="1" thickBot="1" x14ac:dyDescent="0.35">
      <c r="D6" s="124"/>
      <c r="E6" s="4">
        <f>기본정보입력!F3</f>
        <v>2025</v>
      </c>
      <c r="F6" s="4" t="s">
        <v>27</v>
      </c>
      <c r="G6" s="124"/>
      <c r="H6" s="4">
        <f>E6+1</f>
        <v>2026</v>
      </c>
      <c r="I6" s="4" t="s">
        <v>27</v>
      </c>
      <c r="J6" s="124"/>
      <c r="K6" s="4">
        <f>H6+1</f>
        <v>2027</v>
      </c>
      <c r="L6" s="4" t="s">
        <v>27</v>
      </c>
      <c r="N6" s="69"/>
      <c r="O6" s="69"/>
      <c r="P6" s="69"/>
      <c r="Q6" s="69"/>
      <c r="R6" s="69"/>
      <c r="S6" s="69"/>
      <c r="T6" s="69"/>
      <c r="U6" s="69"/>
    </row>
    <row r="7" spans="1:22" s="11" customFormat="1" ht="36" customHeight="1" x14ac:dyDescent="0.3">
      <c r="A7" s="10"/>
      <c r="B7" s="10" t="s">
        <v>3</v>
      </c>
      <c r="C7" s="10" t="s">
        <v>0</v>
      </c>
      <c r="D7" s="124"/>
      <c r="E7" s="10" t="s">
        <v>1</v>
      </c>
      <c r="F7" s="10" t="s">
        <v>2</v>
      </c>
      <c r="G7" s="124"/>
      <c r="H7" s="10" t="s">
        <v>1</v>
      </c>
      <c r="I7" s="10" t="s">
        <v>2</v>
      </c>
      <c r="J7" s="124"/>
      <c r="K7" s="10" t="s">
        <v>1</v>
      </c>
      <c r="L7" s="10" t="s">
        <v>2</v>
      </c>
      <c r="N7" s="70" t="s">
        <v>36</v>
      </c>
      <c r="O7" s="71"/>
      <c r="P7" s="14">
        <f>E6</f>
        <v>2025</v>
      </c>
      <c r="Q7" s="15" t="s">
        <v>37</v>
      </c>
      <c r="R7" s="14">
        <f>H6</f>
        <v>2026</v>
      </c>
      <c r="S7" s="15" t="s">
        <v>37</v>
      </c>
      <c r="T7" s="14">
        <f>K6</f>
        <v>2027</v>
      </c>
      <c r="U7" s="16" t="s">
        <v>37</v>
      </c>
    </row>
    <row r="8" spans="1:22" ht="21.75" customHeight="1" x14ac:dyDescent="0.3">
      <c r="A8" s="17" t="s">
        <v>4</v>
      </c>
      <c r="B8" s="27">
        <f>기본정보입력!D11</f>
        <v>14500000</v>
      </c>
      <c r="C8" s="18">
        <f>기본정보입력!G11</f>
        <v>0</v>
      </c>
      <c r="D8" s="124"/>
      <c r="E8" s="18">
        <f>기본정보입력!I11</f>
        <v>0</v>
      </c>
      <c r="F8" s="18">
        <f>E8-C8</f>
        <v>0</v>
      </c>
      <c r="G8" s="124"/>
      <c r="H8" s="18">
        <f>기본정보입력!K11</f>
        <v>0</v>
      </c>
      <c r="I8" s="18">
        <f>H8-E8</f>
        <v>0</v>
      </c>
      <c r="J8" s="124"/>
      <c r="K8" s="18">
        <f>기본정보입력!M11</f>
        <v>0</v>
      </c>
      <c r="L8" s="18">
        <f>K8-E8</f>
        <v>0</v>
      </c>
      <c r="N8" s="72" t="s">
        <v>38</v>
      </c>
      <c r="O8" s="73"/>
      <c r="P8" s="129">
        <f>E15</f>
        <v>0</v>
      </c>
      <c r="Q8" s="130"/>
      <c r="R8" s="103">
        <f>E28</f>
        <v>0</v>
      </c>
      <c r="S8" s="131"/>
      <c r="T8" s="103">
        <f>E41</f>
        <v>0</v>
      </c>
      <c r="U8" s="104"/>
    </row>
    <row r="9" spans="1:22" ht="21.75" customHeight="1" x14ac:dyDescent="0.3">
      <c r="A9" s="17" t="s">
        <v>5</v>
      </c>
      <c r="B9" s="27">
        <f>기본정보입력!D12</f>
        <v>8500000</v>
      </c>
      <c r="C9" s="18">
        <f>기본정보입력!G12</f>
        <v>0</v>
      </c>
      <c r="D9" s="124"/>
      <c r="E9" s="18">
        <f>기본정보입력!I12</f>
        <v>0</v>
      </c>
      <c r="F9" s="18">
        <f>E9-C9</f>
        <v>0</v>
      </c>
      <c r="G9" s="124"/>
      <c r="H9" s="18">
        <f>기본정보입력!K12</f>
        <v>0</v>
      </c>
      <c r="I9" s="18">
        <f>H9-E9</f>
        <v>0</v>
      </c>
      <c r="J9" s="124"/>
      <c r="K9" s="18">
        <f>기본정보입력!M12</f>
        <v>0</v>
      </c>
      <c r="L9" s="18">
        <f>K9-E9</f>
        <v>0</v>
      </c>
      <c r="N9" s="72" t="s">
        <v>39</v>
      </c>
      <c r="O9" s="73"/>
      <c r="P9" s="109"/>
      <c r="Q9" s="109"/>
      <c r="R9" s="105">
        <f>H15</f>
        <v>0</v>
      </c>
      <c r="S9" s="106"/>
      <c r="T9" s="107">
        <f>H28</f>
        <v>0</v>
      </c>
      <c r="U9" s="108"/>
    </row>
    <row r="10" spans="1:22" ht="21.75" customHeight="1" x14ac:dyDescent="0.3">
      <c r="A10" s="17" t="s">
        <v>6</v>
      </c>
      <c r="B10" s="27"/>
      <c r="C10" s="18">
        <f>SUM(C8:C9)</f>
        <v>0</v>
      </c>
      <c r="D10" s="124"/>
      <c r="E10" s="18">
        <f t="shared" ref="E10:L10" si="0">SUM(E8:E9)</f>
        <v>0</v>
      </c>
      <c r="F10" s="18">
        <f>SUM(F8:F9)</f>
        <v>0</v>
      </c>
      <c r="G10" s="124"/>
      <c r="H10" s="18">
        <f t="shared" si="0"/>
        <v>0</v>
      </c>
      <c r="I10" s="18">
        <f>SUM(I8:I9)</f>
        <v>0</v>
      </c>
      <c r="J10" s="124"/>
      <c r="K10" s="18">
        <f t="shared" si="0"/>
        <v>0</v>
      </c>
      <c r="L10" s="18">
        <f t="shared" si="0"/>
        <v>0</v>
      </c>
      <c r="N10" s="72" t="s">
        <v>40</v>
      </c>
      <c r="O10" s="73"/>
      <c r="P10" s="109"/>
      <c r="Q10" s="109"/>
      <c r="R10" s="109"/>
      <c r="S10" s="109"/>
      <c r="T10" s="105">
        <f>K15</f>
        <v>0</v>
      </c>
      <c r="U10" s="110"/>
    </row>
    <row r="11" spans="1:22" ht="21.75" customHeight="1" thickBot="1" x14ac:dyDescent="0.35">
      <c r="A11" s="17"/>
      <c r="B11" s="27"/>
      <c r="C11" s="27"/>
      <c r="D11" s="124"/>
      <c r="E11" s="121"/>
      <c r="F11" s="122"/>
      <c r="G11" s="124"/>
      <c r="H11" s="121" t="s">
        <v>13</v>
      </c>
      <c r="I11" s="122"/>
      <c r="J11" s="124"/>
      <c r="K11" s="115" t="s">
        <v>14</v>
      </c>
      <c r="L11" s="115"/>
      <c r="N11" s="82" t="s">
        <v>41</v>
      </c>
      <c r="O11" s="83"/>
      <c r="P11" s="112">
        <f>SUM(P8:Q10)</f>
        <v>0</v>
      </c>
      <c r="Q11" s="113"/>
      <c r="R11" s="112">
        <f t="shared" ref="R11" si="1">SUM(R8:S10)</f>
        <v>0</v>
      </c>
      <c r="S11" s="113"/>
      <c r="T11" s="112">
        <f t="shared" ref="T11" si="2">SUM(T8:U10)</f>
        <v>0</v>
      </c>
      <c r="U11" s="114"/>
    </row>
    <row r="12" spans="1:22" ht="21.75" customHeight="1" x14ac:dyDescent="0.3">
      <c r="A12" s="17" t="s">
        <v>47</v>
      </c>
      <c r="B12" s="27"/>
      <c r="C12" s="27"/>
      <c r="D12" s="124"/>
      <c r="E12" s="115">
        <f>IF(F10&gt;0,IF(F8&gt;0,MIN(F8,F10)*B8,0),0)</f>
        <v>0</v>
      </c>
      <c r="F12" s="115"/>
      <c r="G12" s="124"/>
      <c r="H12" s="115">
        <f>IF(I10&gt;=0,IF(I8&gt;=0,E12,0),0)</f>
        <v>0</v>
      </c>
      <c r="I12" s="115"/>
      <c r="J12" s="124"/>
      <c r="K12" s="121">
        <f>IF(H12=0,0,(IF(L10&gt;=0,IF(L8&gt;=0,E12,0),0)))</f>
        <v>0</v>
      </c>
      <c r="L12" s="122"/>
      <c r="P12" s="111"/>
      <c r="Q12" s="111"/>
      <c r="R12" s="111"/>
      <c r="S12" s="111"/>
      <c r="T12" s="111"/>
      <c r="U12" s="111"/>
    </row>
    <row r="13" spans="1:22" ht="21.75" customHeight="1" x14ac:dyDescent="0.3">
      <c r="A13" s="38" t="s">
        <v>48</v>
      </c>
      <c r="B13" s="27"/>
      <c r="C13" s="27"/>
      <c r="D13" s="124"/>
      <c r="E13" s="121"/>
      <c r="F13" s="122"/>
      <c r="G13" s="124"/>
      <c r="H13" s="121">
        <f>IF(E12&gt;0,IF(I10&gt;=0,IF(I8&lt;0,MIN(F10,F8)*B9,0),0),0)</f>
        <v>0</v>
      </c>
      <c r="I13" s="122"/>
      <c r="J13" s="124"/>
      <c r="K13" s="126">
        <f>IF(AND(OR(H12&gt;0,H13&gt;0),K10&gt;=E10,K12=0),F8*B9,0)</f>
        <v>0</v>
      </c>
      <c r="L13" s="122"/>
      <c r="N13" s="7"/>
      <c r="O13" s="7"/>
      <c r="P13" s="7"/>
      <c r="Q13" s="7"/>
      <c r="R13" s="7"/>
      <c r="S13" s="7"/>
      <c r="T13" s="7"/>
      <c r="U13" s="7"/>
    </row>
    <row r="14" spans="1:22" ht="21.75" customHeight="1" x14ac:dyDescent="0.3">
      <c r="A14" s="17" t="s">
        <v>11</v>
      </c>
      <c r="B14" s="27"/>
      <c r="C14" s="27"/>
      <c r="D14" s="124"/>
      <c r="E14" s="115">
        <f>IF(F10&gt;0,IF(F9&gt;0,MIN(F9,F10)*B9,0),0)</f>
        <v>0</v>
      </c>
      <c r="F14" s="115"/>
      <c r="G14" s="124"/>
      <c r="H14" s="115">
        <f>IF(I10&gt;=0,E14,0)</f>
        <v>0</v>
      </c>
      <c r="I14" s="115"/>
      <c r="J14" s="124"/>
      <c r="K14" s="115">
        <f>IF(H14=0,0,IF(L10&gt;=0,E14,0))</f>
        <v>0</v>
      </c>
      <c r="L14" s="115"/>
      <c r="N14" s="7"/>
      <c r="O14" s="7"/>
      <c r="P14" s="7"/>
      <c r="Q14" s="7"/>
      <c r="R14" s="7"/>
      <c r="S14" s="7"/>
      <c r="T14" s="7"/>
      <c r="U14" s="7"/>
      <c r="V14" s="4" t="s">
        <v>50</v>
      </c>
    </row>
    <row r="15" spans="1:22" s="7" customFormat="1" ht="21.75" customHeight="1" x14ac:dyDescent="0.3">
      <c r="A15" s="25" t="s">
        <v>12</v>
      </c>
      <c r="B15" s="26"/>
      <c r="C15" s="26"/>
      <c r="D15" s="124"/>
      <c r="E15" s="123">
        <f>SUM(E12:F14)</f>
        <v>0</v>
      </c>
      <c r="F15" s="123"/>
      <c r="G15" s="124"/>
      <c r="H15" s="123">
        <f>SUM(H12:I14)</f>
        <v>0</v>
      </c>
      <c r="I15" s="123"/>
      <c r="J15" s="124"/>
      <c r="K15" s="123">
        <f>SUM(K12:L14)</f>
        <v>0</v>
      </c>
      <c r="L15" s="123"/>
    </row>
    <row r="16" spans="1:22" ht="21.75" customHeight="1" x14ac:dyDescent="0.3">
      <c r="A16" s="22"/>
      <c r="D16" s="124"/>
      <c r="G16" s="124"/>
      <c r="H16" s="124"/>
      <c r="I16" s="124"/>
      <c r="J16" s="124"/>
      <c r="K16" s="124"/>
      <c r="L16" s="124"/>
      <c r="N16" s="7"/>
      <c r="O16" s="7"/>
      <c r="P16" s="24"/>
      <c r="R16" s="24"/>
    </row>
    <row r="17" spans="1:21" s="7" customFormat="1" ht="21.75" customHeight="1" x14ac:dyDescent="0.3">
      <c r="D17" s="124"/>
      <c r="E17" s="7">
        <f>E19</f>
        <v>2026</v>
      </c>
      <c r="F17" s="7" t="s">
        <v>28</v>
      </c>
      <c r="G17" s="124"/>
      <c r="J17" s="124"/>
      <c r="P17" s="24"/>
      <c r="Q17" s="4"/>
      <c r="R17" s="24"/>
      <c r="S17" s="4"/>
      <c r="T17" s="4"/>
      <c r="U17" s="4"/>
    </row>
    <row r="18" spans="1:21" ht="21.75" customHeight="1" x14ac:dyDescent="0.3">
      <c r="A18" s="23"/>
      <c r="B18" s="23"/>
      <c r="C18" s="23"/>
      <c r="D18" s="124"/>
      <c r="E18" s="118" t="s">
        <v>7</v>
      </c>
      <c r="F18" s="119"/>
      <c r="G18" s="124"/>
      <c r="H18" s="118" t="s">
        <v>8</v>
      </c>
      <c r="I18" s="119"/>
      <c r="J18" s="124"/>
      <c r="K18" s="118" t="s">
        <v>9</v>
      </c>
      <c r="L18" s="119"/>
      <c r="N18" s="7"/>
      <c r="O18" s="7"/>
      <c r="P18" s="24"/>
      <c r="R18" s="24"/>
    </row>
    <row r="19" spans="1:21" ht="21.75" customHeight="1" x14ac:dyDescent="0.3">
      <c r="A19" s="23"/>
      <c r="B19" s="23"/>
      <c r="C19" s="23"/>
      <c r="D19" s="124"/>
      <c r="E19" s="34">
        <f>H6</f>
        <v>2026</v>
      </c>
      <c r="F19" s="35" t="s">
        <v>27</v>
      </c>
      <c r="G19" s="124"/>
      <c r="H19" s="34">
        <f>K6</f>
        <v>2027</v>
      </c>
      <c r="I19" s="35" t="s">
        <v>27</v>
      </c>
      <c r="J19" s="124"/>
      <c r="K19" s="34">
        <f>H19+1</f>
        <v>2028</v>
      </c>
      <c r="L19" s="35" t="s">
        <v>27</v>
      </c>
      <c r="N19" s="7"/>
      <c r="O19" s="7"/>
      <c r="P19" s="28"/>
      <c r="Q19" s="7"/>
      <c r="R19" s="28"/>
      <c r="S19" s="7"/>
      <c r="T19" s="28"/>
      <c r="U19" s="7"/>
    </row>
    <row r="20" spans="1:21" s="3" customFormat="1" ht="35.25" customHeight="1" x14ac:dyDescent="0.3">
      <c r="A20" s="10"/>
      <c r="B20" s="10" t="s">
        <v>3</v>
      </c>
      <c r="C20" s="10" t="s">
        <v>0</v>
      </c>
      <c r="D20" s="124"/>
      <c r="E20" s="10" t="s">
        <v>1</v>
      </c>
      <c r="F20" s="10" t="s">
        <v>2</v>
      </c>
      <c r="G20" s="124"/>
      <c r="H20" s="10" t="s">
        <v>1</v>
      </c>
      <c r="I20" s="10" t="s">
        <v>2</v>
      </c>
      <c r="J20" s="124"/>
      <c r="K20" s="10" t="s">
        <v>1</v>
      </c>
      <c r="L20" s="10" t="s">
        <v>2</v>
      </c>
    </row>
    <row r="21" spans="1:21" ht="21.75" customHeight="1" x14ac:dyDescent="0.3">
      <c r="A21" s="17" t="s">
        <v>4</v>
      </c>
      <c r="B21" s="17">
        <f>B8</f>
        <v>14500000</v>
      </c>
      <c r="C21" s="18">
        <f>E8</f>
        <v>0</v>
      </c>
      <c r="D21" s="124"/>
      <c r="E21" s="18">
        <f>H8</f>
        <v>0</v>
      </c>
      <c r="F21" s="18">
        <f>E21-C21</f>
        <v>0</v>
      </c>
      <c r="G21" s="124"/>
      <c r="H21" s="18">
        <f>K8</f>
        <v>0</v>
      </c>
      <c r="I21" s="19">
        <f>H21-E21</f>
        <v>0</v>
      </c>
      <c r="J21" s="124"/>
      <c r="K21" s="33">
        <v>0</v>
      </c>
      <c r="L21" s="19">
        <f>K21-E21</f>
        <v>0</v>
      </c>
    </row>
    <row r="22" spans="1:21" ht="21.75" customHeight="1" x14ac:dyDescent="0.3">
      <c r="A22" s="17" t="s">
        <v>5</v>
      </c>
      <c r="B22" s="17">
        <f>B9</f>
        <v>8500000</v>
      </c>
      <c r="C22" s="18">
        <f>E9</f>
        <v>0</v>
      </c>
      <c r="D22" s="124"/>
      <c r="E22" s="18">
        <f>H9</f>
        <v>0</v>
      </c>
      <c r="F22" s="18">
        <f>E22-C22</f>
        <v>0</v>
      </c>
      <c r="G22" s="124"/>
      <c r="H22" s="18">
        <f>K9</f>
        <v>0</v>
      </c>
      <c r="I22" s="19">
        <f>H22-E22</f>
        <v>0</v>
      </c>
      <c r="J22" s="124"/>
      <c r="K22" s="33">
        <v>0</v>
      </c>
      <c r="L22" s="19">
        <f>K22-E22</f>
        <v>0</v>
      </c>
    </row>
    <row r="23" spans="1:21" ht="21.75" customHeight="1" x14ac:dyDescent="0.3">
      <c r="A23" s="17" t="s">
        <v>6</v>
      </c>
      <c r="B23" s="17"/>
      <c r="C23" s="19">
        <f>SUM(C21:C22)</f>
        <v>0</v>
      </c>
      <c r="D23" s="124"/>
      <c r="E23" s="19">
        <f t="shared" ref="E23:L23" si="3">SUM(E21:E22)</f>
        <v>0</v>
      </c>
      <c r="F23" s="19">
        <f t="shared" si="3"/>
        <v>0</v>
      </c>
      <c r="G23" s="124"/>
      <c r="H23" s="19">
        <f t="shared" si="3"/>
        <v>0</v>
      </c>
      <c r="I23" s="19">
        <f t="shared" si="3"/>
        <v>0</v>
      </c>
      <c r="J23" s="124"/>
      <c r="K23" s="19">
        <v>1</v>
      </c>
      <c r="L23" s="19">
        <f t="shared" si="3"/>
        <v>0</v>
      </c>
    </row>
    <row r="24" spans="1:21" ht="21.75" customHeight="1" x14ac:dyDescent="0.3">
      <c r="A24" s="17"/>
      <c r="B24" s="17"/>
      <c r="C24" s="17"/>
      <c r="D24" s="124"/>
      <c r="E24" s="116"/>
      <c r="F24" s="117"/>
      <c r="G24" s="124"/>
      <c r="H24" s="121" t="s">
        <v>13</v>
      </c>
      <c r="I24" s="122"/>
      <c r="J24" s="124"/>
      <c r="K24" s="116" t="s">
        <v>14</v>
      </c>
      <c r="L24" s="117"/>
    </row>
    <row r="25" spans="1:21" ht="21.75" customHeight="1" x14ac:dyDescent="0.3">
      <c r="A25" s="17" t="s">
        <v>47</v>
      </c>
      <c r="B25" s="17"/>
      <c r="C25" s="17"/>
      <c r="D25" s="124"/>
      <c r="E25" s="120">
        <f>IF(F23&gt;0,IF(F21&gt;0,MIN(F21,F23)*B21,0),0)</f>
        <v>0</v>
      </c>
      <c r="F25" s="120"/>
      <c r="G25" s="124"/>
      <c r="H25" s="120">
        <f>IF(I23&gt;=0,IF(I21&gt;=0,E25,0),0)</f>
        <v>0</v>
      </c>
      <c r="I25" s="120"/>
      <c r="J25" s="124"/>
      <c r="K25" s="121">
        <f>IF(H25=0,0,(IF(L23&gt;=0,IF(L21&gt;=0,E25,0),0)))</f>
        <v>0</v>
      </c>
      <c r="L25" s="122"/>
      <c r="P25" s="111"/>
      <c r="Q25" s="111"/>
      <c r="R25" s="111"/>
      <c r="S25" s="111"/>
      <c r="T25" s="111"/>
      <c r="U25" s="111"/>
    </row>
    <row r="26" spans="1:21" ht="21.75" customHeight="1" x14ac:dyDescent="0.3">
      <c r="A26" s="38" t="s">
        <v>48</v>
      </c>
      <c r="B26" s="17"/>
      <c r="C26" s="17"/>
      <c r="D26" s="124"/>
      <c r="E26" s="116"/>
      <c r="F26" s="117"/>
      <c r="G26" s="124"/>
      <c r="H26" s="116">
        <f>IF(E25&gt;0,IF(I23&gt;=0,IF(I21&lt;0,MIN(F23,F21)*B22,0),0),0)</f>
        <v>0</v>
      </c>
      <c r="I26" s="117"/>
      <c r="J26" s="124"/>
      <c r="K26" s="121">
        <f>IF(E25&gt;0,IF(F21&gt;0,IF(L23&gt;=0,IF(L21&lt;0,MIN(F23,F21)*B22,0),0),0),0)</f>
        <v>0</v>
      </c>
      <c r="L26" s="122"/>
    </row>
    <row r="27" spans="1:21" ht="21.75" customHeight="1" x14ac:dyDescent="0.3">
      <c r="A27" s="17" t="s">
        <v>11</v>
      </c>
      <c r="B27" s="17"/>
      <c r="C27" s="17"/>
      <c r="D27" s="124"/>
      <c r="E27" s="120">
        <f>IF(F23&gt;0,IF(F22&gt;0,MIN(F22,F23)*B22,0),0)</f>
        <v>0</v>
      </c>
      <c r="F27" s="120"/>
      <c r="G27" s="124"/>
      <c r="H27" s="120">
        <f>IF(I23&gt;=0,E27,0)</f>
        <v>0</v>
      </c>
      <c r="I27" s="120"/>
      <c r="J27" s="124"/>
      <c r="K27" s="115">
        <f>IF(H27=0,0,IF(L23&gt;=0,E27,0))</f>
        <v>0</v>
      </c>
      <c r="L27" s="115"/>
    </row>
    <row r="28" spans="1:21" s="7" customFormat="1" ht="21.75" customHeight="1" x14ac:dyDescent="0.3">
      <c r="A28" s="25" t="s">
        <v>12</v>
      </c>
      <c r="B28" s="25"/>
      <c r="C28" s="25"/>
      <c r="D28" s="124"/>
      <c r="E28" s="80">
        <f>SUM(E25:F27)</f>
        <v>0</v>
      </c>
      <c r="F28" s="80"/>
      <c r="G28" s="124"/>
      <c r="H28" s="80">
        <f>SUM(H25:I27)</f>
        <v>0</v>
      </c>
      <c r="I28" s="80"/>
      <c r="J28" s="124"/>
      <c r="K28" s="123">
        <f>SUM(K25:L27)</f>
        <v>0</v>
      </c>
      <c r="L28" s="123"/>
      <c r="P28" s="7" t="s">
        <v>25</v>
      </c>
    </row>
    <row r="29" spans="1:21" ht="21.75" customHeight="1" x14ac:dyDescent="0.3">
      <c r="A29" s="22"/>
      <c r="D29" s="124"/>
      <c r="G29" s="124"/>
      <c r="H29" s="9"/>
      <c r="I29" s="9"/>
      <c r="J29" s="124"/>
      <c r="K29" s="9"/>
      <c r="L29" s="9"/>
    </row>
    <row r="30" spans="1:21" s="7" customFormat="1" ht="21.75" customHeight="1" x14ac:dyDescent="0.3">
      <c r="D30" s="124"/>
      <c r="E30" s="30">
        <f>E32</f>
        <v>2027</v>
      </c>
      <c r="F30" s="7" t="s">
        <v>28</v>
      </c>
      <c r="G30" s="124"/>
      <c r="J30" s="124"/>
    </row>
    <row r="31" spans="1:21" ht="21.75" customHeight="1" x14ac:dyDescent="0.3">
      <c r="A31" s="23"/>
      <c r="B31" s="23"/>
      <c r="C31" s="23"/>
      <c r="D31" s="124"/>
      <c r="E31" s="118" t="s">
        <v>7</v>
      </c>
      <c r="F31" s="119"/>
      <c r="G31" s="124"/>
      <c r="H31" s="118" t="s">
        <v>8</v>
      </c>
      <c r="I31" s="119"/>
      <c r="J31" s="124"/>
      <c r="K31" s="118" t="s">
        <v>9</v>
      </c>
      <c r="L31" s="119"/>
    </row>
    <row r="32" spans="1:21" ht="21.75" customHeight="1" x14ac:dyDescent="0.3">
      <c r="A32" s="23"/>
      <c r="B32" s="23"/>
      <c r="C32" s="23"/>
      <c r="D32" s="124"/>
      <c r="E32" s="36">
        <f>H19</f>
        <v>2027</v>
      </c>
      <c r="F32" s="37" t="s">
        <v>27</v>
      </c>
      <c r="G32" s="124"/>
      <c r="H32" s="36">
        <f>K19</f>
        <v>2028</v>
      </c>
      <c r="I32" s="37" t="s">
        <v>27</v>
      </c>
      <c r="J32" s="124"/>
      <c r="K32" s="36">
        <f>H32+1</f>
        <v>2029</v>
      </c>
      <c r="L32" s="37" t="s">
        <v>27</v>
      </c>
    </row>
    <row r="33" spans="1:21" s="3" customFormat="1" ht="35.25" customHeight="1" x14ac:dyDescent="0.3">
      <c r="A33" s="10"/>
      <c r="B33" s="10" t="s">
        <v>3</v>
      </c>
      <c r="C33" s="10" t="s">
        <v>0</v>
      </c>
      <c r="D33" s="124"/>
      <c r="E33" s="10" t="s">
        <v>1</v>
      </c>
      <c r="F33" s="10" t="s">
        <v>2</v>
      </c>
      <c r="G33" s="124"/>
      <c r="H33" s="10" t="s">
        <v>1</v>
      </c>
      <c r="I33" s="10" t="s">
        <v>2</v>
      </c>
      <c r="J33" s="124"/>
      <c r="K33" s="10" t="s">
        <v>1</v>
      </c>
      <c r="L33" s="10" t="s">
        <v>2</v>
      </c>
    </row>
    <row r="34" spans="1:21" ht="21.75" customHeight="1" x14ac:dyDescent="0.3">
      <c r="A34" s="17" t="s">
        <v>4</v>
      </c>
      <c r="B34" s="17">
        <f>B8</f>
        <v>14500000</v>
      </c>
      <c r="C34" s="18">
        <f>E21</f>
        <v>0</v>
      </c>
      <c r="D34" s="124"/>
      <c r="E34" s="18">
        <f>H21</f>
        <v>0</v>
      </c>
      <c r="F34" s="18">
        <f>E34-C34</f>
        <v>0</v>
      </c>
      <c r="G34" s="124"/>
      <c r="H34" s="18">
        <f>K21</f>
        <v>0</v>
      </c>
      <c r="I34" s="19">
        <f>H34-E34</f>
        <v>0</v>
      </c>
      <c r="J34" s="124"/>
      <c r="K34" s="33">
        <v>0</v>
      </c>
      <c r="L34" s="19">
        <f>K34-E34</f>
        <v>0</v>
      </c>
    </row>
    <row r="35" spans="1:21" ht="21.75" customHeight="1" x14ac:dyDescent="0.3">
      <c r="A35" s="17" t="s">
        <v>5</v>
      </c>
      <c r="B35" s="17">
        <f>B9</f>
        <v>8500000</v>
      </c>
      <c r="C35" s="18">
        <f>E22</f>
        <v>0</v>
      </c>
      <c r="D35" s="124"/>
      <c r="E35" s="18">
        <f>H22</f>
        <v>0</v>
      </c>
      <c r="F35" s="18">
        <f>E35-C35</f>
        <v>0</v>
      </c>
      <c r="G35" s="124"/>
      <c r="H35" s="18">
        <f>K22</f>
        <v>0</v>
      </c>
      <c r="I35" s="19">
        <f>H35-E35</f>
        <v>0</v>
      </c>
      <c r="J35" s="124"/>
      <c r="K35" s="33">
        <v>0</v>
      </c>
      <c r="L35" s="19">
        <f>K35-E35</f>
        <v>0</v>
      </c>
    </row>
    <row r="36" spans="1:21" ht="21.75" customHeight="1" x14ac:dyDescent="0.3">
      <c r="A36" s="17" t="s">
        <v>6</v>
      </c>
      <c r="B36" s="17"/>
      <c r="C36" s="19">
        <f>SUM(C34:C35)</f>
        <v>0</v>
      </c>
      <c r="D36" s="124"/>
      <c r="E36" s="19">
        <f t="shared" ref="E36:L36" si="4">SUM(E34:E35)</f>
        <v>0</v>
      </c>
      <c r="F36" s="19">
        <f t="shared" si="4"/>
        <v>0</v>
      </c>
      <c r="G36" s="124"/>
      <c r="H36" s="19">
        <f t="shared" si="4"/>
        <v>0</v>
      </c>
      <c r="I36" s="19">
        <f t="shared" si="4"/>
        <v>0</v>
      </c>
      <c r="J36" s="124"/>
      <c r="K36" s="19">
        <f t="shared" si="4"/>
        <v>0</v>
      </c>
      <c r="L36" s="19">
        <f t="shared" si="4"/>
        <v>0</v>
      </c>
    </row>
    <row r="37" spans="1:21" ht="21.75" customHeight="1" x14ac:dyDescent="0.3">
      <c r="A37" s="17"/>
      <c r="B37" s="17"/>
      <c r="C37" s="17"/>
      <c r="D37" s="124"/>
      <c r="E37" s="17"/>
      <c r="F37" s="17"/>
      <c r="G37" s="124"/>
      <c r="H37" s="116" t="s">
        <v>13</v>
      </c>
      <c r="I37" s="117"/>
      <c r="J37" s="124"/>
      <c r="K37" s="116" t="s">
        <v>14</v>
      </c>
      <c r="L37" s="117"/>
    </row>
    <row r="38" spans="1:21" ht="21.75" customHeight="1" x14ac:dyDescent="0.3">
      <c r="A38" s="17" t="s">
        <v>47</v>
      </c>
      <c r="B38" s="17"/>
      <c r="C38" s="17"/>
      <c r="D38" s="124"/>
      <c r="E38" s="120">
        <f>IF(F36&gt;0,IF(F34&gt;0,MIN(F34,F36)*B34,0),0)</f>
        <v>0</v>
      </c>
      <c r="F38" s="120"/>
      <c r="G38" s="124"/>
      <c r="H38" s="120">
        <f>IF(I36&gt;=0,IF(I34&gt;=0,E38,0),0)</f>
        <v>0</v>
      </c>
      <c r="I38" s="120"/>
      <c r="J38" s="124"/>
      <c r="K38" s="121">
        <f>IF(H38=0,0,(IF(L36&gt;=0,IF(L34&gt;=0,E38,0),0)))</f>
        <v>0</v>
      </c>
      <c r="L38" s="122"/>
      <c r="P38" s="111"/>
      <c r="Q38" s="111"/>
      <c r="R38" s="111"/>
      <c r="S38" s="111"/>
      <c r="T38" s="111"/>
      <c r="U38" s="111"/>
    </row>
    <row r="39" spans="1:21" ht="21.75" customHeight="1" x14ac:dyDescent="0.3">
      <c r="A39" s="38" t="s">
        <v>48</v>
      </c>
      <c r="B39" s="17"/>
      <c r="C39" s="17"/>
      <c r="D39" s="124"/>
      <c r="E39" s="116"/>
      <c r="F39" s="117"/>
      <c r="G39" s="124"/>
      <c r="H39" s="116">
        <f>IF(E38&gt;0,IF(I36&gt;=0,IF(I34&lt;0,MIN(F36,F34)*B35,0),0),0)</f>
        <v>0</v>
      </c>
      <c r="I39" s="117"/>
      <c r="J39" s="124"/>
      <c r="K39" s="121">
        <f>IF(E38&gt;0,IF(F34&gt;0,IF(L36&gt;=0,IF(L34&lt;0,MIN(F36,F34)*B35,0),0),0),0)</f>
        <v>0</v>
      </c>
      <c r="L39" s="122"/>
    </row>
    <row r="40" spans="1:21" ht="21.75" customHeight="1" x14ac:dyDescent="0.3">
      <c r="A40" s="17" t="s">
        <v>11</v>
      </c>
      <c r="B40" s="17"/>
      <c r="C40" s="17"/>
      <c r="D40" s="124"/>
      <c r="E40" s="120">
        <f>IF(F36&gt;0,IF(F35&gt;0,MIN(F35,F36)*B35,0),0)</f>
        <v>0</v>
      </c>
      <c r="F40" s="120"/>
      <c r="G40" s="124"/>
      <c r="H40" s="120">
        <f>IF(I36&gt;=0,E40,0)</f>
        <v>0</v>
      </c>
      <c r="I40" s="120"/>
      <c r="J40" s="124"/>
      <c r="K40" s="115">
        <f>IF(H40=0,0,IF(L36&gt;=0,E40,0))</f>
        <v>0</v>
      </c>
      <c r="L40" s="115"/>
    </row>
    <row r="41" spans="1:21" s="7" customFormat="1" ht="21.75" customHeight="1" x14ac:dyDescent="0.3">
      <c r="A41" s="25" t="s">
        <v>12</v>
      </c>
      <c r="B41" s="25"/>
      <c r="C41" s="25"/>
      <c r="D41" s="124"/>
      <c r="E41" s="80">
        <f>SUM(E38:F40)</f>
        <v>0</v>
      </c>
      <c r="F41" s="80"/>
      <c r="G41" s="124"/>
      <c r="H41" s="80">
        <f>SUM(H38:I40)</f>
        <v>0</v>
      </c>
      <c r="I41" s="80"/>
      <c r="J41" s="124"/>
      <c r="K41" s="123">
        <f>SUM(K38:L40)</f>
        <v>0</v>
      </c>
      <c r="L41" s="123"/>
      <c r="P41" s="7" t="s">
        <v>25</v>
      </c>
    </row>
  </sheetData>
  <sheetProtection algorithmName="SHA-512" hashValue="4VZfq2yIY0zIgad/OlnnHOaxSnuHhPDUT1CAatFSVoJgv27T5/9yecdDm7OZInisK5apRerkdWdKKBgsTBYfrg==" saltValue="hS6vBByrwQt7hmCXfEr4kg==" spinCount="100000" sheet="1" objects="1" scenarios="1"/>
  <mergeCells count="90">
    <mergeCell ref="A1:U1"/>
    <mergeCell ref="E5:F5"/>
    <mergeCell ref="H5:I5"/>
    <mergeCell ref="K5:L5"/>
    <mergeCell ref="K14:L14"/>
    <mergeCell ref="E13:F13"/>
    <mergeCell ref="P12:Q12"/>
    <mergeCell ref="N5:U6"/>
    <mergeCell ref="P8:Q8"/>
    <mergeCell ref="P9:Q9"/>
    <mergeCell ref="P10:Q10"/>
    <mergeCell ref="P11:Q11"/>
    <mergeCell ref="R8:S8"/>
    <mergeCell ref="N9:O9"/>
    <mergeCell ref="N10:O10"/>
    <mergeCell ref="N11:O11"/>
    <mergeCell ref="H12:I12"/>
    <mergeCell ref="E11:F11"/>
    <mergeCell ref="H11:I11"/>
    <mergeCell ref="H15:I15"/>
    <mergeCell ref="H16:I16"/>
    <mergeCell ref="H13:I13"/>
    <mergeCell ref="A2:L2"/>
    <mergeCell ref="K24:L24"/>
    <mergeCell ref="E25:F25"/>
    <mergeCell ref="H25:I25"/>
    <mergeCell ref="K25:L25"/>
    <mergeCell ref="D6:D16"/>
    <mergeCell ref="E15:F15"/>
    <mergeCell ref="K12:L12"/>
    <mergeCell ref="K11:L11"/>
    <mergeCell ref="K15:L15"/>
    <mergeCell ref="K13:L13"/>
    <mergeCell ref="G6:G16"/>
    <mergeCell ref="J6:J16"/>
    <mergeCell ref="E14:F14"/>
    <mergeCell ref="H14:I14"/>
    <mergeCell ref="E12:F12"/>
    <mergeCell ref="E40:F40"/>
    <mergeCell ref="H40:I40"/>
    <mergeCell ref="E28:F28"/>
    <mergeCell ref="H28:I28"/>
    <mergeCell ref="K16:L16"/>
    <mergeCell ref="D17:D41"/>
    <mergeCell ref="G17:G41"/>
    <mergeCell ref="K41:L41"/>
    <mergeCell ref="E41:F41"/>
    <mergeCell ref="H41:I41"/>
    <mergeCell ref="K27:L27"/>
    <mergeCell ref="E26:F26"/>
    <mergeCell ref="H26:I26"/>
    <mergeCell ref="K26:L26"/>
    <mergeCell ref="J17:J41"/>
    <mergeCell ref="E18:F18"/>
    <mergeCell ref="H18:I18"/>
    <mergeCell ref="E31:F31"/>
    <mergeCell ref="K18:L18"/>
    <mergeCell ref="E39:F39"/>
    <mergeCell ref="H39:I39"/>
    <mergeCell ref="P25:Q25"/>
    <mergeCell ref="K40:L40"/>
    <mergeCell ref="K37:L37"/>
    <mergeCell ref="K31:L31"/>
    <mergeCell ref="E24:F24"/>
    <mergeCell ref="H37:I37"/>
    <mergeCell ref="E27:F27"/>
    <mergeCell ref="H24:I24"/>
    <mergeCell ref="H31:I31"/>
    <mergeCell ref="H27:I27"/>
    <mergeCell ref="P38:Q38"/>
    <mergeCell ref="K28:L28"/>
    <mergeCell ref="E38:F38"/>
    <mergeCell ref="H38:I38"/>
    <mergeCell ref="K38:L38"/>
    <mergeCell ref="K39:L39"/>
    <mergeCell ref="R38:S38"/>
    <mergeCell ref="T38:U38"/>
    <mergeCell ref="R11:S11"/>
    <mergeCell ref="T11:U11"/>
    <mergeCell ref="R12:S12"/>
    <mergeCell ref="T12:U12"/>
    <mergeCell ref="R25:S25"/>
    <mergeCell ref="T25:U25"/>
    <mergeCell ref="N7:O7"/>
    <mergeCell ref="T8:U8"/>
    <mergeCell ref="R9:S9"/>
    <mergeCell ref="T9:U9"/>
    <mergeCell ref="R10:S10"/>
    <mergeCell ref="T10:U10"/>
    <mergeCell ref="N8:O8"/>
  </mergeCells>
  <phoneticPr fontId="2" type="noConversion"/>
  <printOptions horizontalCentered="1"/>
  <pageMargins left="0.23622047244094491" right="0.23622047244094491" top="0.74803149606299213" bottom="0.74803149606299213" header="0.31496062992125984" footer="0.31496062992125984"/>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8E0C-B398-4AE7-8C1A-54EEAC81FC86}">
  <dimension ref="A1:AG49"/>
  <sheetViews>
    <sheetView zoomScaleNormal="100" workbookViewId="0">
      <pane ySplit="4" topLeftCell="A9" activePane="bottomLeft" state="frozen"/>
      <selection pane="bottomLeft" activeCell="AD9" sqref="AD9:AE9"/>
    </sheetView>
  </sheetViews>
  <sheetFormatPr defaultColWidth="9" defaultRowHeight="21.75" customHeight="1" x14ac:dyDescent="0.3"/>
  <cols>
    <col min="1" max="1" width="9" style="4"/>
    <col min="2" max="2" width="11.875" style="4" bestFit="1" customWidth="1"/>
    <col min="3" max="3" width="9" style="4"/>
    <col min="4" max="4" width="0.5" style="4" customWidth="1"/>
    <col min="5" max="6" width="9" style="4"/>
    <col min="7" max="7" width="0.5" style="4" customWidth="1"/>
    <col min="8" max="9" width="9" style="4"/>
    <col min="10" max="10" width="0.5" style="4" customWidth="1"/>
    <col min="11" max="11" width="9" style="4"/>
    <col min="12" max="12" width="9" style="4" customWidth="1"/>
    <col min="13" max="13" width="2.375" style="4" customWidth="1"/>
    <col min="14" max="14" width="15.875" style="4" hidden="1" customWidth="1"/>
    <col min="15" max="15" width="4.5" style="4" hidden="1" customWidth="1"/>
    <col min="16" max="16" width="9" style="4" hidden="1" customWidth="1"/>
    <col min="17" max="17" width="13" style="4" hidden="1" customWidth="1"/>
    <col min="18" max="18" width="4.625" style="4" hidden="1" customWidth="1"/>
    <col min="19" max="19" width="4.875" style="4" hidden="1" customWidth="1"/>
    <col min="20" max="20" width="14.625" style="4" hidden="1" customWidth="1"/>
    <col min="21" max="21" width="4.5" style="4" hidden="1" customWidth="1"/>
    <col min="22" max="22" width="9" style="4" hidden="1" customWidth="1"/>
    <col min="23" max="23" width="13" style="5" hidden="1" customWidth="1"/>
    <col min="24" max="24" width="4.625" style="4" hidden="1" customWidth="1"/>
    <col min="25" max="25" width="5.5" style="4" hidden="1" customWidth="1"/>
    <col min="26" max="26" width="6.25" style="4" customWidth="1"/>
    <col min="27" max="27" width="18.5" style="4" customWidth="1"/>
    <col min="28" max="29" width="9" style="4" customWidth="1"/>
    <col min="30" max="16384" width="9" style="4"/>
  </cols>
  <sheetData>
    <row r="1" spans="1:33" customFormat="1" ht="54.75" customHeight="1" x14ac:dyDescent="0.3">
      <c r="A1" s="127" t="s">
        <v>67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row>
    <row r="2" spans="1:33" ht="21.75" customHeight="1" x14ac:dyDescent="0.3">
      <c r="A2" s="125" t="s">
        <v>32</v>
      </c>
      <c r="B2" s="125"/>
      <c r="C2" s="125"/>
      <c r="D2" s="125"/>
      <c r="E2" s="125"/>
      <c r="F2" s="125"/>
      <c r="G2" s="125"/>
      <c r="H2" s="125"/>
      <c r="I2" s="125"/>
      <c r="J2" s="125"/>
      <c r="K2" s="125"/>
      <c r="L2" s="125"/>
    </row>
    <row r="3" spans="1:33" ht="21.75" customHeight="1" x14ac:dyDescent="0.3">
      <c r="A3" s="6" t="s">
        <v>46</v>
      </c>
      <c r="B3" s="3"/>
      <c r="C3" s="3"/>
      <c r="D3" s="3"/>
      <c r="E3" s="3"/>
      <c r="F3" s="3"/>
      <c r="G3" s="3"/>
      <c r="H3" s="3"/>
      <c r="I3" s="3"/>
      <c r="J3" s="3"/>
      <c r="K3" s="3"/>
      <c r="L3" s="3"/>
    </row>
    <row r="4" spans="1:33" ht="21.75" customHeight="1" x14ac:dyDescent="0.3">
      <c r="A4" s="6" t="s">
        <v>33</v>
      </c>
      <c r="B4" s="3"/>
      <c r="C4" s="3"/>
      <c r="D4" s="3"/>
      <c r="E4" s="3"/>
      <c r="F4" s="3"/>
      <c r="G4" s="3"/>
      <c r="H4" s="3"/>
      <c r="I4" s="3"/>
      <c r="J4" s="3"/>
      <c r="K4" s="3"/>
      <c r="L4" s="3"/>
    </row>
    <row r="5" spans="1:33" s="7" customFormat="1" ht="21.75" customHeight="1" x14ac:dyDescent="0.3">
      <c r="E5" s="7">
        <f>E7</f>
        <v>2025</v>
      </c>
      <c r="F5" s="7" t="s">
        <v>28</v>
      </c>
      <c r="P5" s="7" t="s">
        <v>34</v>
      </c>
      <c r="W5" s="8"/>
    </row>
    <row r="6" spans="1:33" ht="21.75" customHeight="1" x14ac:dyDescent="0.3">
      <c r="A6" s="94" t="s">
        <v>36</v>
      </c>
      <c r="B6" s="138"/>
      <c r="C6" s="95"/>
      <c r="E6" s="94" t="s">
        <v>7</v>
      </c>
      <c r="F6" s="95"/>
      <c r="G6" s="9"/>
      <c r="H6" s="94" t="s">
        <v>8</v>
      </c>
      <c r="I6" s="95"/>
      <c r="J6" s="9"/>
      <c r="K6" s="94" t="s">
        <v>9</v>
      </c>
      <c r="L6" s="95"/>
      <c r="Z6" s="125" t="s">
        <v>45</v>
      </c>
      <c r="AA6" s="125"/>
      <c r="AB6" s="125"/>
      <c r="AC6" s="125"/>
      <c r="AD6" s="125"/>
      <c r="AE6" s="125"/>
      <c r="AF6" s="125"/>
      <c r="AG6" s="125"/>
    </row>
    <row r="7" spans="1:33" ht="21.75" customHeight="1" thickBot="1" x14ac:dyDescent="0.35">
      <c r="A7" s="139"/>
      <c r="B7" s="140"/>
      <c r="C7" s="141"/>
      <c r="D7" s="124"/>
      <c r="E7" s="45">
        <f>당기세액공제액계산!E6</f>
        <v>2025</v>
      </c>
      <c r="F7" s="46" t="s">
        <v>27</v>
      </c>
      <c r="G7" s="124"/>
      <c r="H7" s="45">
        <f>E7+1</f>
        <v>2026</v>
      </c>
      <c r="I7" s="46" t="s">
        <v>27</v>
      </c>
      <c r="J7" s="124"/>
      <c r="K7" s="45">
        <f>H7+1</f>
        <v>2027</v>
      </c>
      <c r="L7" s="46" t="s">
        <v>27</v>
      </c>
      <c r="N7" s="124" t="s">
        <v>23</v>
      </c>
      <c r="O7" s="124"/>
      <c r="P7" s="124"/>
      <c r="Q7" s="124"/>
      <c r="R7" s="124"/>
      <c r="T7" s="124" t="s">
        <v>24</v>
      </c>
      <c r="U7" s="124"/>
      <c r="V7" s="124"/>
      <c r="W7" s="124"/>
      <c r="X7" s="124"/>
      <c r="Y7" s="9"/>
      <c r="Z7" s="69"/>
      <c r="AA7" s="69"/>
      <c r="AB7" s="69"/>
      <c r="AC7" s="69"/>
      <c r="AD7" s="69"/>
      <c r="AE7" s="69"/>
      <c r="AF7" s="69"/>
      <c r="AG7" s="69"/>
    </row>
    <row r="8" spans="1:33" s="11" customFormat="1" ht="36" customHeight="1" x14ac:dyDescent="0.3">
      <c r="A8" s="10" t="s">
        <v>36</v>
      </c>
      <c r="B8" s="10" t="s">
        <v>3</v>
      </c>
      <c r="C8" s="10" t="s">
        <v>0</v>
      </c>
      <c r="D8" s="124"/>
      <c r="E8" s="10" t="s">
        <v>1</v>
      </c>
      <c r="F8" s="10" t="s">
        <v>2</v>
      </c>
      <c r="G8" s="124"/>
      <c r="H8" s="10" t="s">
        <v>1</v>
      </c>
      <c r="I8" s="10" t="s">
        <v>2</v>
      </c>
      <c r="J8" s="124"/>
      <c r="K8" s="10" t="s">
        <v>1</v>
      </c>
      <c r="L8" s="10" t="s">
        <v>2</v>
      </c>
      <c r="R8" s="11" t="s">
        <v>21</v>
      </c>
      <c r="S8" s="11" t="s">
        <v>70</v>
      </c>
      <c r="T8" s="12"/>
      <c r="W8" s="13"/>
      <c r="X8" s="11" t="s">
        <v>21</v>
      </c>
      <c r="Y8" s="11" t="s">
        <v>69</v>
      </c>
      <c r="Z8" s="70" t="s">
        <v>36</v>
      </c>
      <c r="AA8" s="71"/>
      <c r="AB8" s="14">
        <f>H7</f>
        <v>2026</v>
      </c>
      <c r="AC8" s="15" t="s">
        <v>37</v>
      </c>
      <c r="AD8" s="14">
        <f>AB8+1</f>
        <v>2027</v>
      </c>
      <c r="AE8" s="15" t="s">
        <v>37</v>
      </c>
      <c r="AF8" s="14">
        <f>AD8+1</f>
        <v>2028</v>
      </c>
      <c r="AG8" s="16" t="s">
        <v>37</v>
      </c>
    </row>
    <row r="9" spans="1:33" ht="21.75" customHeight="1" x14ac:dyDescent="0.3">
      <c r="A9" s="27" t="s">
        <v>4</v>
      </c>
      <c r="B9" s="27">
        <f>당기세액공제액계산!B8</f>
        <v>14500000</v>
      </c>
      <c r="C9" s="18">
        <f>당기세액공제액계산!C8</f>
        <v>0</v>
      </c>
      <c r="D9" s="124"/>
      <c r="E9" s="18">
        <f>당기세액공제액계산!E8</f>
        <v>0</v>
      </c>
      <c r="F9" s="18">
        <f>E9-C9</f>
        <v>0</v>
      </c>
      <c r="G9" s="124"/>
      <c r="H9" s="18">
        <f>기본정보입력!K20</f>
        <v>0</v>
      </c>
      <c r="I9" s="18">
        <f>H9-E9</f>
        <v>0</v>
      </c>
      <c r="J9" s="124"/>
      <c r="K9" s="18">
        <f>기본정보입력!M20</f>
        <v>0</v>
      </c>
      <c r="L9" s="18">
        <f>K9-E9</f>
        <v>0</v>
      </c>
      <c r="N9" s="124" t="s">
        <v>22</v>
      </c>
      <c r="P9" s="4" t="s">
        <v>16</v>
      </c>
      <c r="Q9" s="4">
        <v>0</v>
      </c>
      <c r="R9" s="9">
        <v>1</v>
      </c>
      <c r="S9" s="56"/>
      <c r="T9" s="124" t="s">
        <v>22</v>
      </c>
      <c r="V9" s="4" t="s">
        <v>16</v>
      </c>
      <c r="W9" s="5">
        <v>0</v>
      </c>
      <c r="X9" s="9">
        <v>1</v>
      </c>
      <c r="Y9" s="56"/>
      <c r="Z9" s="20">
        <f>AB8-1</f>
        <v>2025</v>
      </c>
      <c r="AA9" s="21" t="s">
        <v>43</v>
      </c>
      <c r="AB9" s="129">
        <f>H18</f>
        <v>0</v>
      </c>
      <c r="AC9" s="130"/>
      <c r="AD9" s="129">
        <f>K18</f>
        <v>0</v>
      </c>
      <c r="AE9" s="130"/>
      <c r="AF9" s="131">
        <v>0</v>
      </c>
      <c r="AG9" s="104"/>
    </row>
    <row r="10" spans="1:33" ht="21.75" customHeight="1" x14ac:dyDescent="0.3">
      <c r="A10" s="27" t="s">
        <v>5</v>
      </c>
      <c r="B10" s="27">
        <f>당기세액공제액계산!B9</f>
        <v>8500000</v>
      </c>
      <c r="C10" s="18">
        <f>당기세액공제액계산!C9</f>
        <v>0</v>
      </c>
      <c r="D10" s="124"/>
      <c r="E10" s="18">
        <f>당기세액공제액계산!E9</f>
        <v>0</v>
      </c>
      <c r="F10" s="18">
        <f>E10-C10</f>
        <v>0</v>
      </c>
      <c r="G10" s="124"/>
      <c r="H10" s="18">
        <f>기본정보입력!K21</f>
        <v>0</v>
      </c>
      <c r="I10" s="18">
        <f>H10-E10</f>
        <v>0</v>
      </c>
      <c r="J10" s="124"/>
      <c r="K10" s="18">
        <f>기본정보입력!M21</f>
        <v>0</v>
      </c>
      <c r="L10" s="18">
        <f>K10-E10</f>
        <v>0</v>
      </c>
      <c r="N10" s="124"/>
      <c r="P10" s="4" t="s">
        <v>17</v>
      </c>
      <c r="Q10" s="22">
        <f>MIN(IF(F9+I9&lt;0,MAX(F9*(B9-B10),0),MIN(MAX(I9*-1*(B9-B10),0),E15)),E15)</f>
        <v>0</v>
      </c>
      <c r="R10" s="9">
        <v>2</v>
      </c>
      <c r="S10" s="56">
        <v>3</v>
      </c>
      <c r="T10" s="124"/>
      <c r="V10" s="4" t="s">
        <v>17</v>
      </c>
      <c r="W10" s="5">
        <f>MAX(MIN(L9*-1,F9)*(B9-B10)*IF(H13&gt;0,2,1)-H18,0)</f>
        <v>0</v>
      </c>
      <c r="X10" s="9">
        <v>2</v>
      </c>
      <c r="Y10" s="56">
        <v>6</v>
      </c>
      <c r="Z10" s="20">
        <f>Z9+1</f>
        <v>2026</v>
      </c>
      <c r="AA10" s="21" t="s">
        <v>43</v>
      </c>
      <c r="AB10" s="109"/>
      <c r="AC10" s="109"/>
      <c r="AD10" s="107">
        <f>H33</f>
        <v>0</v>
      </c>
      <c r="AE10" s="148"/>
      <c r="AF10" s="107">
        <f>K33</f>
        <v>0</v>
      </c>
      <c r="AG10" s="108"/>
    </row>
    <row r="11" spans="1:33" ht="21.75" customHeight="1" x14ac:dyDescent="0.3">
      <c r="A11" s="27" t="s">
        <v>6</v>
      </c>
      <c r="B11" s="27"/>
      <c r="C11" s="18">
        <f>SUM(C9:C10)</f>
        <v>0</v>
      </c>
      <c r="D11" s="124"/>
      <c r="E11" s="18">
        <f t="shared" ref="E11:L11" si="0">SUM(E9:E10)</f>
        <v>0</v>
      </c>
      <c r="F11" s="18">
        <f>SUM(F9:F10)</f>
        <v>0</v>
      </c>
      <c r="G11" s="124"/>
      <c r="H11" s="18">
        <f t="shared" si="0"/>
        <v>0</v>
      </c>
      <c r="I11" s="18">
        <f t="shared" si="0"/>
        <v>0</v>
      </c>
      <c r="J11" s="124"/>
      <c r="K11" s="18">
        <f t="shared" si="0"/>
        <v>0</v>
      </c>
      <c r="L11" s="18">
        <f t="shared" si="0"/>
        <v>0</v>
      </c>
      <c r="R11" s="9"/>
      <c r="S11" s="56"/>
      <c r="X11" s="9"/>
      <c r="Y11" s="56"/>
      <c r="Z11" s="20">
        <f>Z10+1</f>
        <v>2027</v>
      </c>
      <c r="AA11" s="21" t="s">
        <v>43</v>
      </c>
      <c r="AB11" s="109"/>
      <c r="AC11" s="109"/>
      <c r="AD11" s="109"/>
      <c r="AE11" s="109"/>
      <c r="AF11" s="107">
        <f>H48</f>
        <v>0</v>
      </c>
      <c r="AG11" s="108"/>
    </row>
    <row r="12" spans="1:33" ht="21.75" customHeight="1" thickBot="1" x14ac:dyDescent="0.35">
      <c r="A12" s="27"/>
      <c r="B12" s="27"/>
      <c r="C12" s="27"/>
      <c r="D12" s="124"/>
      <c r="E12" s="121"/>
      <c r="F12" s="122"/>
      <c r="G12" s="124"/>
      <c r="H12" s="121" t="s">
        <v>13</v>
      </c>
      <c r="I12" s="122"/>
      <c r="J12" s="124"/>
      <c r="K12" s="115" t="s">
        <v>14</v>
      </c>
      <c r="L12" s="115"/>
      <c r="N12" s="124" t="s">
        <v>18</v>
      </c>
      <c r="O12" s="9" t="s">
        <v>49</v>
      </c>
      <c r="P12" s="4" t="s">
        <v>17</v>
      </c>
      <c r="Q12" s="22">
        <f>MIN(IF(F9&lt;0,(0+I11)*(B9-B10)+I11*-1*B9,(MIN(F9,I9*-1)+I11)*(B9-B10)+I11*-1*B9),E15)</f>
        <v>0</v>
      </c>
      <c r="R12" s="9">
        <v>3</v>
      </c>
      <c r="S12" s="56">
        <v>1</v>
      </c>
      <c r="T12" s="124" t="s">
        <v>18</v>
      </c>
      <c r="U12" s="9" t="s">
        <v>49</v>
      </c>
      <c r="V12" s="4" t="s">
        <v>17</v>
      </c>
      <c r="W12" s="5">
        <f>MAX(IF(F9&gt;=-L9,(L9-L11)*-1*(B9-B10)*IF(AND(E14&gt;0,H14&gt;0),2,IF(E14&gt;0,1,0))+-L11*B9*IF(AND(E13&gt;0,H13&gt;0),2,1),(F9+L11)*(B9-B10)*IF(AND(E14&gt;0,H14&gt;0),2,IF(AND(E14&gt;0,E14-H14&gt;=0),1,0))+-L11*B9*IF(H13&gt;0,2,1))-H18,0)</f>
        <v>0</v>
      </c>
      <c r="X12" s="9">
        <v>3</v>
      </c>
      <c r="Y12" s="56">
        <v>4</v>
      </c>
      <c r="Z12" s="66" t="s">
        <v>44</v>
      </c>
      <c r="AA12" s="67"/>
      <c r="AB12" s="112">
        <f>SUM(AB9:AC11)</f>
        <v>0</v>
      </c>
      <c r="AC12" s="113"/>
      <c r="AD12" s="112">
        <f t="shared" ref="AD12" si="1">SUM(AD9:AE11)</f>
        <v>0</v>
      </c>
      <c r="AE12" s="113"/>
      <c r="AF12" s="112">
        <f t="shared" ref="AF12" si="2">SUM(AF9:AG11)</f>
        <v>0</v>
      </c>
      <c r="AG12" s="114"/>
    </row>
    <row r="13" spans="1:33" ht="21.75" customHeight="1" x14ac:dyDescent="0.3">
      <c r="A13" s="27" t="s">
        <v>10</v>
      </c>
      <c r="B13" s="27"/>
      <c r="C13" s="27"/>
      <c r="D13" s="124"/>
      <c r="E13" s="115">
        <f>당기세액공제액계산!E12</f>
        <v>0</v>
      </c>
      <c r="F13" s="115"/>
      <c r="G13" s="124"/>
      <c r="H13" s="115">
        <f>당기세액공제액계산!H12</f>
        <v>0</v>
      </c>
      <c r="I13" s="115"/>
      <c r="J13" s="124"/>
      <c r="K13" s="115">
        <f>당기세액공제액계산!K12</f>
        <v>0</v>
      </c>
      <c r="L13" s="115"/>
      <c r="N13" s="124"/>
      <c r="O13" s="9" t="s">
        <v>19</v>
      </c>
      <c r="P13" s="4" t="s">
        <v>17</v>
      </c>
      <c r="Q13" s="22">
        <f>MIN(IF(I9&gt;0,0,I9*-1*B9)+IF(I10&gt;0,0,MIN(I10*-1,I11*-1)*B10),E15)</f>
        <v>0</v>
      </c>
      <c r="R13" s="9">
        <v>4</v>
      </c>
      <c r="S13" s="56">
        <v>2</v>
      </c>
      <c r="T13" s="124"/>
      <c r="U13" s="9" t="s">
        <v>19</v>
      </c>
      <c r="V13" s="4" t="s">
        <v>17</v>
      </c>
      <c r="W13" s="57">
        <f>MAX(MIN(IF(L9&gt;=0,0,MIN(L9*-1,F9)*B9*IF(H13&gt;0,2,1))+IF(L10&gt;0,0,MIN(F10,MIN(L10*-1,L11*-1))*B10*IF(AND(E14&gt;0,H14&gt;0),2,1))-H18,E15+H15-H18),0)+IF(AND(L9&lt;0,H15&gt;0,H15=F11*B10),-L9*B10,0)</f>
        <v>0</v>
      </c>
      <c r="X13" s="9">
        <v>4</v>
      </c>
      <c r="Y13" s="56">
        <v>5</v>
      </c>
    </row>
    <row r="14" spans="1:33" ht="21.75" customHeight="1" x14ac:dyDescent="0.3">
      <c r="A14" s="27" t="s">
        <v>11</v>
      </c>
      <c r="B14" s="27"/>
      <c r="C14" s="27"/>
      <c r="D14" s="124"/>
      <c r="E14" s="115">
        <f>당기세액공제액계산!E14</f>
        <v>0</v>
      </c>
      <c r="F14" s="115"/>
      <c r="G14" s="124"/>
      <c r="H14" s="115">
        <f>당기세액공제액계산!H13+당기세액공제액계산!H14</f>
        <v>0</v>
      </c>
      <c r="I14" s="115"/>
      <c r="J14" s="124"/>
      <c r="K14" s="115">
        <f>당기세액공제액계산!K13+당기세액공제액계산!K14</f>
        <v>0</v>
      </c>
      <c r="L14" s="115"/>
      <c r="S14" s="24"/>
      <c r="Z14" s="61" t="s">
        <v>72</v>
      </c>
      <c r="AA14" s="62"/>
      <c r="AB14" s="62"/>
      <c r="AC14" s="62"/>
      <c r="AD14" s="62"/>
      <c r="AE14" s="62"/>
      <c r="AF14" s="62"/>
      <c r="AG14" s="62"/>
    </row>
    <row r="15" spans="1:33" s="7" customFormat="1" ht="21.75" customHeight="1" x14ac:dyDescent="0.3">
      <c r="A15" s="26" t="s">
        <v>12</v>
      </c>
      <c r="B15" s="26"/>
      <c r="C15" s="26"/>
      <c r="D15" s="124"/>
      <c r="E15" s="123">
        <f>SUM(E13:F14)</f>
        <v>0</v>
      </c>
      <c r="F15" s="123"/>
      <c r="G15" s="124"/>
      <c r="H15" s="123">
        <f>SUM(H13:I14)</f>
        <v>0</v>
      </c>
      <c r="I15" s="123"/>
      <c r="J15" s="124"/>
      <c r="K15" s="123">
        <f>SUM(K13:L14)</f>
        <v>0</v>
      </c>
      <c r="L15" s="123"/>
      <c r="W15" s="8"/>
      <c r="Z15" s="132" t="s">
        <v>73</v>
      </c>
      <c r="AA15" s="132"/>
      <c r="AB15" s="132"/>
      <c r="AC15" s="132"/>
      <c r="AD15" s="132"/>
      <c r="AE15" s="132"/>
      <c r="AF15" s="132"/>
      <c r="AG15" s="132"/>
    </row>
    <row r="16" spans="1:33" s="7" customFormat="1" ht="21.75" hidden="1" customHeight="1" x14ac:dyDescent="0.3">
      <c r="A16" s="26" t="s">
        <v>30</v>
      </c>
      <c r="B16" s="26"/>
      <c r="C16" s="26">
        <f>C11-당기세액공제액계산!C10</f>
        <v>0</v>
      </c>
      <c r="D16" s="124"/>
      <c r="E16" s="26">
        <f>E11-당기세액공제액계산!E10</f>
        <v>0</v>
      </c>
      <c r="F16" s="26"/>
      <c r="G16" s="124"/>
      <c r="H16" s="26">
        <f>H11-당기세액공제액계산!H10</f>
        <v>0</v>
      </c>
      <c r="I16" s="26"/>
      <c r="J16" s="124"/>
      <c r="K16" s="26">
        <f>K11-당기세액공제액계산!K10</f>
        <v>0</v>
      </c>
      <c r="L16" s="26"/>
      <c r="N16" s="7" t="s">
        <v>26</v>
      </c>
      <c r="W16" s="8"/>
      <c r="Z16" s="132"/>
      <c r="AA16" s="132"/>
      <c r="AB16" s="132"/>
      <c r="AC16" s="132"/>
      <c r="AD16" s="132"/>
      <c r="AE16" s="132"/>
      <c r="AF16" s="132"/>
      <c r="AG16" s="132"/>
    </row>
    <row r="17" spans="1:33" ht="21.75" hidden="1" customHeight="1" x14ac:dyDescent="0.3">
      <c r="A17" s="27"/>
      <c r="B17" s="27"/>
      <c r="C17" s="27"/>
      <c r="D17" s="124"/>
      <c r="E17" s="27"/>
      <c r="F17" s="27"/>
      <c r="G17" s="124"/>
      <c r="H17" s="133">
        <f>IF(AND(I11&gt;=0,I9&gt;=0),1,IF(AND(I11&gt;=0,I9&lt;0),2,IF(AND(I11&lt;0,I9&lt;=I11),3,4)))</f>
        <v>1</v>
      </c>
      <c r="I17" s="133"/>
      <c r="J17" s="124"/>
      <c r="K17" s="133">
        <f>IF(AND(L11&gt;=0,L9&gt;=0),1,IF(AND(L11&gt;=0,L9&lt;0),2,IF(AND(L11&lt;0,L9&lt;L11),3,IF(AND(L11&lt;0,L9=L11),3,4))))</f>
        <v>1</v>
      </c>
      <c r="L17" s="133"/>
      <c r="Z17" s="132"/>
      <c r="AA17" s="132"/>
      <c r="AB17" s="132"/>
      <c r="AC17" s="132"/>
      <c r="AD17" s="132"/>
      <c r="AE17" s="132"/>
      <c r="AF17" s="132"/>
      <c r="AG17" s="132"/>
    </row>
    <row r="18" spans="1:33" s="7" customFormat="1" ht="21.75" customHeight="1" x14ac:dyDescent="0.3">
      <c r="A18" s="26" t="s">
        <v>15</v>
      </c>
      <c r="B18" s="26"/>
      <c r="C18" s="26"/>
      <c r="D18" s="124"/>
      <c r="E18" s="136"/>
      <c r="F18" s="137"/>
      <c r="G18" s="124"/>
      <c r="H18" s="123">
        <f>IF(H17=1,Q9,IF(H17=2,Q10,IF(H17=3,Q12,IF(H17=4,Q13,0))))</f>
        <v>0</v>
      </c>
      <c r="I18" s="123"/>
      <c r="J18" s="124"/>
      <c r="K18" s="123">
        <f>IF(K17=1,W9,IF(K17=2,W10,IF(K17=3,W12,IF(K17=4,W13,0))))</f>
        <v>0</v>
      </c>
      <c r="L18" s="123"/>
      <c r="W18" s="8"/>
      <c r="Z18" s="132"/>
      <c r="AA18" s="132"/>
      <c r="AB18" s="132"/>
      <c r="AC18" s="132"/>
      <c r="AD18" s="132"/>
      <c r="AE18" s="132"/>
      <c r="AF18" s="132"/>
      <c r="AG18" s="132"/>
    </row>
    <row r="19" spans="1:33" ht="21.75" customHeight="1" x14ac:dyDescent="0.3">
      <c r="A19" s="5"/>
      <c r="D19" s="124"/>
      <c r="G19" s="124"/>
      <c r="H19" s="124"/>
      <c r="I19" s="124"/>
      <c r="J19" s="124"/>
      <c r="K19" s="124"/>
      <c r="L19" s="124"/>
      <c r="Z19" s="132"/>
      <c r="AA19" s="132"/>
      <c r="AB19" s="132"/>
      <c r="AC19" s="132"/>
      <c r="AD19" s="132"/>
      <c r="AE19" s="132"/>
      <c r="AF19" s="132"/>
      <c r="AG19" s="132"/>
    </row>
    <row r="20" spans="1:33" s="7" customFormat="1" ht="21.75" customHeight="1" x14ac:dyDescent="0.3">
      <c r="D20" s="124"/>
      <c r="E20" s="7">
        <f>E22</f>
        <v>2026</v>
      </c>
      <c r="F20" s="7" t="s">
        <v>28</v>
      </c>
      <c r="G20" s="124"/>
      <c r="J20" s="124"/>
      <c r="W20" s="8"/>
      <c r="Z20" s="132"/>
      <c r="AA20" s="132"/>
      <c r="AB20" s="132"/>
      <c r="AC20" s="132"/>
      <c r="AD20" s="132"/>
      <c r="AE20" s="132"/>
      <c r="AF20" s="132"/>
      <c r="AG20" s="132"/>
    </row>
    <row r="21" spans="1:33" ht="21.75" customHeight="1" x14ac:dyDescent="0.3">
      <c r="A21" s="94" t="s">
        <v>36</v>
      </c>
      <c r="B21" s="138"/>
      <c r="C21" s="95"/>
      <c r="D21" s="124"/>
      <c r="E21" s="134" t="s">
        <v>7</v>
      </c>
      <c r="F21" s="135"/>
      <c r="G21" s="124"/>
      <c r="H21" s="134" t="s">
        <v>8</v>
      </c>
      <c r="I21" s="135"/>
      <c r="J21" s="124"/>
      <c r="K21" s="134" t="s">
        <v>9</v>
      </c>
      <c r="L21" s="135"/>
      <c r="Z21" s="132"/>
      <c r="AA21" s="132"/>
      <c r="AB21" s="132"/>
      <c r="AC21" s="132"/>
      <c r="AD21" s="132"/>
      <c r="AE21" s="132"/>
      <c r="AF21" s="132"/>
      <c r="AG21" s="132"/>
    </row>
    <row r="22" spans="1:33" ht="21.75" customHeight="1" x14ac:dyDescent="0.3">
      <c r="A22" s="139"/>
      <c r="B22" s="140"/>
      <c r="C22" s="141"/>
      <c r="D22" s="124"/>
      <c r="E22" s="29">
        <f>H7</f>
        <v>2026</v>
      </c>
      <c r="F22" s="21" t="s">
        <v>27</v>
      </c>
      <c r="G22" s="124"/>
      <c r="H22" s="29">
        <f>K7</f>
        <v>2027</v>
      </c>
      <c r="I22" s="21" t="s">
        <v>27</v>
      </c>
      <c r="J22" s="124"/>
      <c r="K22" s="29">
        <f>H22+1</f>
        <v>2028</v>
      </c>
      <c r="L22" s="21" t="s">
        <v>27</v>
      </c>
      <c r="Z22" s="132"/>
      <c r="AA22" s="132"/>
      <c r="AB22" s="132"/>
      <c r="AC22" s="132"/>
      <c r="AD22" s="132"/>
      <c r="AE22" s="132"/>
      <c r="AF22" s="132"/>
      <c r="AG22" s="132"/>
    </row>
    <row r="23" spans="1:33" s="3" customFormat="1" ht="35.25" customHeight="1" x14ac:dyDescent="0.3">
      <c r="A23" s="10" t="s">
        <v>36</v>
      </c>
      <c r="B23" s="10" t="s">
        <v>3</v>
      </c>
      <c r="C23" s="10" t="s">
        <v>0</v>
      </c>
      <c r="D23" s="124"/>
      <c r="E23" s="10" t="s">
        <v>1</v>
      </c>
      <c r="F23" s="10" t="s">
        <v>2</v>
      </c>
      <c r="G23" s="124"/>
      <c r="H23" s="10" t="s">
        <v>1</v>
      </c>
      <c r="I23" s="10" t="s">
        <v>2</v>
      </c>
      <c r="J23" s="124"/>
      <c r="K23" s="10" t="s">
        <v>1</v>
      </c>
      <c r="L23" s="10" t="s">
        <v>2</v>
      </c>
      <c r="N23" s="11"/>
      <c r="O23" s="11"/>
      <c r="P23" s="11"/>
      <c r="Q23" s="11"/>
      <c r="R23" s="11" t="s">
        <v>21</v>
      </c>
      <c r="T23" s="12"/>
      <c r="U23" s="11"/>
      <c r="V23" s="11"/>
      <c r="W23" s="13"/>
      <c r="X23" s="11" t="s">
        <v>21</v>
      </c>
      <c r="Y23" s="11"/>
      <c r="Z23" s="11"/>
    </row>
    <row r="24" spans="1:33" ht="21.75" customHeight="1" x14ac:dyDescent="0.3">
      <c r="A24" s="17" t="s">
        <v>4</v>
      </c>
      <c r="B24" s="17">
        <f>B9</f>
        <v>14500000</v>
      </c>
      <c r="C24" s="18">
        <f>E9</f>
        <v>0</v>
      </c>
      <c r="D24" s="124"/>
      <c r="E24" s="18">
        <f>당기세액공제액계산!E21</f>
        <v>0</v>
      </c>
      <c r="F24" s="18">
        <f>E24-C24</f>
        <v>0</v>
      </c>
      <c r="G24" s="124"/>
      <c r="H24" s="18">
        <f>K9</f>
        <v>0</v>
      </c>
      <c r="I24" s="19">
        <f>H24-E24</f>
        <v>0</v>
      </c>
      <c r="J24" s="124"/>
      <c r="K24" s="33">
        <v>0</v>
      </c>
      <c r="L24" s="19">
        <f>K24-E24</f>
        <v>0</v>
      </c>
      <c r="N24" s="4" t="s">
        <v>22</v>
      </c>
      <c r="P24" s="4" t="s">
        <v>16</v>
      </c>
      <c r="Q24" s="4">
        <v>0</v>
      </c>
      <c r="R24" s="4">
        <v>1</v>
      </c>
      <c r="T24" s="4" t="s">
        <v>22</v>
      </c>
      <c r="V24" s="4" t="s">
        <v>16</v>
      </c>
      <c r="W24" s="5">
        <v>0</v>
      </c>
      <c r="X24" s="4">
        <v>1</v>
      </c>
    </row>
    <row r="25" spans="1:33" ht="21.75" customHeight="1" x14ac:dyDescent="0.3">
      <c r="A25" s="17" t="s">
        <v>5</v>
      </c>
      <c r="B25" s="17">
        <f>B10</f>
        <v>8500000</v>
      </c>
      <c r="C25" s="18">
        <f>E10</f>
        <v>0</v>
      </c>
      <c r="D25" s="124"/>
      <c r="E25" s="18">
        <f>당기세액공제액계산!E22</f>
        <v>0</v>
      </c>
      <c r="F25" s="18">
        <f>E25-C25</f>
        <v>0</v>
      </c>
      <c r="G25" s="124"/>
      <c r="H25" s="18">
        <f>K10</f>
        <v>0</v>
      </c>
      <c r="I25" s="19">
        <f>H25-E25</f>
        <v>0</v>
      </c>
      <c r="J25" s="124"/>
      <c r="K25" s="33">
        <v>0</v>
      </c>
      <c r="L25" s="19">
        <f>K25-E25</f>
        <v>0</v>
      </c>
      <c r="P25" s="4" t="s">
        <v>17</v>
      </c>
      <c r="Q25" s="22">
        <f>MIN(IF(F24+I24&lt;0,MAX(F24*(B24-B25),0),MIN(MAX(I24*-1*(B24-B25),0),E30)),E30)</f>
        <v>0</v>
      </c>
      <c r="R25" s="4">
        <v>2</v>
      </c>
      <c r="V25" s="4" t="s">
        <v>17</v>
      </c>
      <c r="W25" s="5">
        <f>MAX(MIN(L24*-1,F24)*(B24-B25)*IF(H28&gt;0,2,1)-H33,0)</f>
        <v>0</v>
      </c>
      <c r="X25" s="4">
        <v>2</v>
      </c>
    </row>
    <row r="26" spans="1:33" ht="21.75" customHeight="1" x14ac:dyDescent="0.3">
      <c r="A26" s="17" t="s">
        <v>6</v>
      </c>
      <c r="B26" s="17"/>
      <c r="C26" s="19">
        <f>SUM(C24:C25)</f>
        <v>0</v>
      </c>
      <c r="D26" s="124"/>
      <c r="E26" s="19">
        <f t="shared" ref="E26:L26" si="3">SUM(E24:E25)</f>
        <v>0</v>
      </c>
      <c r="F26" s="19">
        <f t="shared" si="3"/>
        <v>0</v>
      </c>
      <c r="G26" s="124"/>
      <c r="H26" s="19">
        <f t="shared" si="3"/>
        <v>0</v>
      </c>
      <c r="I26" s="19">
        <f t="shared" si="3"/>
        <v>0</v>
      </c>
      <c r="J26" s="124"/>
      <c r="K26" s="19">
        <f t="shared" si="3"/>
        <v>0</v>
      </c>
      <c r="L26" s="19">
        <f t="shared" si="3"/>
        <v>0</v>
      </c>
    </row>
    <row r="27" spans="1:33" ht="21.75" customHeight="1" x14ac:dyDescent="0.3">
      <c r="A27" s="17"/>
      <c r="B27" s="17"/>
      <c r="C27" s="17"/>
      <c r="D27" s="124"/>
      <c r="E27" s="116"/>
      <c r="F27" s="117"/>
      <c r="G27" s="124"/>
      <c r="H27" s="121" t="s">
        <v>13</v>
      </c>
      <c r="I27" s="122"/>
      <c r="J27" s="124"/>
      <c r="K27" s="116" t="s">
        <v>14</v>
      </c>
      <c r="L27" s="117"/>
      <c r="N27" s="4" t="s">
        <v>18</v>
      </c>
      <c r="O27" s="9" t="s">
        <v>49</v>
      </c>
      <c r="P27" s="4" t="s">
        <v>17</v>
      </c>
      <c r="Q27" s="22">
        <f>MIN(IF(F24&lt;0,(0+I26)*(B24-B25)+I26*-1*B24,(MIN(F24,I24*-1)+I26)*(B24-B25)+I26*-1*B24),E30)</f>
        <v>0</v>
      </c>
      <c r="R27" s="4">
        <v>3</v>
      </c>
      <c r="T27" s="4" t="s">
        <v>18</v>
      </c>
      <c r="U27" s="9" t="s">
        <v>20</v>
      </c>
      <c r="V27" s="4" t="s">
        <v>17</v>
      </c>
      <c r="W27" s="5">
        <f>MAX(IF(F24&gt;=-L24,(L24-L26)*-1*(B24-B25)*IF(AND(E29&gt;0,H29&gt;0),2,IF(E29&gt;0,1,0))+-L26*B24*IF(AND(E28&gt;0,H28&gt;0),2,1),(F24+L26)*(B24-B25)*IF(AND(E29&gt;0,H29&gt;0),2,IF(AND(E29&gt;0,E29-H29&gt;=0),1,0))+-L26*B24*IF(H28&gt;0,2,1))-H33,0)</f>
        <v>0</v>
      </c>
      <c r="X27" s="4">
        <v>3</v>
      </c>
    </row>
    <row r="28" spans="1:33" ht="21.75" customHeight="1" x14ac:dyDescent="0.3">
      <c r="A28" s="17" t="s">
        <v>10</v>
      </c>
      <c r="B28" s="17"/>
      <c r="C28" s="17"/>
      <c r="D28" s="124"/>
      <c r="E28" s="120">
        <f>당기세액공제액계산!E25</f>
        <v>0</v>
      </c>
      <c r="F28" s="120"/>
      <c r="G28" s="124"/>
      <c r="H28" s="115">
        <f>당기세액공제액계산!H25</f>
        <v>0</v>
      </c>
      <c r="I28" s="115"/>
      <c r="J28" s="124"/>
      <c r="K28" s="120">
        <f>당기세액공제액계산!K25</f>
        <v>0</v>
      </c>
      <c r="L28" s="120"/>
      <c r="O28" s="9" t="s">
        <v>19</v>
      </c>
      <c r="P28" s="4" t="s">
        <v>17</v>
      </c>
      <c r="Q28" s="22">
        <f>MIN(IF(I24&gt;0,0,I24*-1*B24)+IF(I25&gt;0,0,MIN(I25*-1,I26*-1)*B25),E30)</f>
        <v>0</v>
      </c>
      <c r="R28" s="4">
        <v>4</v>
      </c>
      <c r="U28" s="9" t="s">
        <v>19</v>
      </c>
      <c r="V28" s="4" t="s">
        <v>17</v>
      </c>
      <c r="W28" s="57">
        <f>MAX(MIN(IF(L24&gt;=0,0,MIN(L24*-1,F24)*B24*IF(H28&gt;0,2,1))+IF(L25&gt;0,0,MIN(F25,MIN(L25*-1,L26*-1))*B25*IF(AND(E29&gt;0,H29&gt;0),2,1))-H33,E30+H30-H33),0)+IF(AND(L24&lt;0,H30&gt;0,H30=F26*B25),-L24*B25,0)</f>
        <v>0</v>
      </c>
      <c r="X28" s="4">
        <v>4</v>
      </c>
    </row>
    <row r="29" spans="1:33" ht="21.75" customHeight="1" x14ac:dyDescent="0.3">
      <c r="A29" s="17" t="s">
        <v>11</v>
      </c>
      <c r="B29" s="17"/>
      <c r="C29" s="17"/>
      <c r="D29" s="124"/>
      <c r="E29" s="120">
        <f>당기세액공제액계산!E27</f>
        <v>0</v>
      </c>
      <c r="F29" s="120"/>
      <c r="G29" s="124"/>
      <c r="H29" s="115">
        <f>당기세액공제액계산!H27</f>
        <v>0</v>
      </c>
      <c r="I29" s="115"/>
      <c r="J29" s="124"/>
      <c r="K29" s="120">
        <f>당기세액공제액계산!K27</f>
        <v>0</v>
      </c>
      <c r="L29" s="120"/>
    </row>
    <row r="30" spans="1:33" s="7" customFormat="1" ht="21.75" customHeight="1" x14ac:dyDescent="0.3">
      <c r="A30" s="25" t="s">
        <v>12</v>
      </c>
      <c r="B30" s="25"/>
      <c r="C30" s="25"/>
      <c r="D30" s="124"/>
      <c r="E30" s="80">
        <f>SUM(E28:F29)</f>
        <v>0</v>
      </c>
      <c r="F30" s="80"/>
      <c r="G30" s="124"/>
      <c r="H30" s="123">
        <f>SUM(H28:I29)</f>
        <v>0</v>
      </c>
      <c r="I30" s="123"/>
      <c r="J30" s="124"/>
      <c r="K30" s="80">
        <f>SUM(K28:L29)</f>
        <v>0</v>
      </c>
      <c r="L30" s="80"/>
      <c r="W30" s="8"/>
    </row>
    <row r="31" spans="1:33" s="7" customFormat="1" ht="21.75" hidden="1" customHeight="1" x14ac:dyDescent="0.3">
      <c r="A31" s="25" t="s">
        <v>31</v>
      </c>
      <c r="B31" s="25"/>
      <c r="C31" s="25">
        <f>C26-당기세액공제액계산!C23</f>
        <v>0</v>
      </c>
      <c r="D31" s="124"/>
      <c r="E31" s="25">
        <f>추가납부세액계산!E26-당기세액공제액계산!E23</f>
        <v>0</v>
      </c>
      <c r="F31" s="25"/>
      <c r="G31" s="124"/>
      <c r="H31" s="26">
        <f>H26-당기세액공제액계산!H23</f>
        <v>0</v>
      </c>
      <c r="I31" s="26"/>
      <c r="J31" s="124"/>
      <c r="K31" s="25"/>
      <c r="L31" s="25"/>
      <c r="W31" s="8"/>
    </row>
    <row r="32" spans="1:33" ht="21.75" hidden="1" customHeight="1" x14ac:dyDescent="0.3">
      <c r="A32" s="17"/>
      <c r="B32" s="17"/>
      <c r="C32" s="17"/>
      <c r="D32" s="124"/>
      <c r="E32" s="17"/>
      <c r="F32" s="17"/>
      <c r="G32" s="124"/>
      <c r="H32" s="133">
        <f>IF(AND(I26&gt;=0,I24&gt;=0),1,IF(AND(I26&gt;=0,I24&lt;0),2,IF(AND(I26&lt;0,I24&lt;I26),3,4)))</f>
        <v>1</v>
      </c>
      <c r="I32" s="133"/>
      <c r="J32" s="124"/>
      <c r="K32" s="133">
        <f>IF(AND(L26&gt;=0,L24&gt;=0),1,IF(AND(L26&gt;=0,L24&lt;0),2,IF(AND(L26&lt;0,L24&lt;L26),3,IF(AND(L26&lt;0,L24=L26),3,4))))</f>
        <v>1</v>
      </c>
      <c r="L32" s="133"/>
    </row>
    <row r="33" spans="1:26" s="7" customFormat="1" ht="21.75" customHeight="1" x14ac:dyDescent="0.3">
      <c r="A33" s="25" t="s">
        <v>15</v>
      </c>
      <c r="B33" s="25"/>
      <c r="C33" s="25"/>
      <c r="D33" s="124"/>
      <c r="E33" s="142"/>
      <c r="F33" s="143"/>
      <c r="G33" s="124"/>
      <c r="H33" s="123">
        <f>IF(H32=1,Q24,IF(H32=2,Q25,IF(H32=3,Q27,IF(H32=4,Q28,0))))</f>
        <v>0</v>
      </c>
      <c r="I33" s="123"/>
      <c r="J33" s="124"/>
      <c r="K33" s="80">
        <f>IF(K32=1,W24,IF(K32=2,W25,IF(K32=3,W27,IF(K32=4,W28,0))))</f>
        <v>0</v>
      </c>
      <c r="L33" s="80"/>
      <c r="W33" s="8"/>
    </row>
    <row r="34" spans="1:26" ht="21.75" customHeight="1" x14ac:dyDescent="0.3">
      <c r="A34" s="22"/>
      <c r="D34" s="124"/>
      <c r="G34" s="124"/>
      <c r="H34" s="9"/>
      <c r="I34" s="9"/>
      <c r="J34" s="124"/>
      <c r="K34" s="9"/>
      <c r="L34" s="9"/>
    </row>
    <row r="35" spans="1:26" s="7" customFormat="1" ht="21.75" customHeight="1" x14ac:dyDescent="0.3">
      <c r="D35" s="124"/>
      <c r="E35" s="30">
        <f>E37</f>
        <v>2027</v>
      </c>
      <c r="F35" s="7" t="s">
        <v>28</v>
      </c>
      <c r="G35" s="124"/>
      <c r="J35" s="124"/>
      <c r="W35" s="8"/>
    </row>
    <row r="36" spans="1:26" ht="21.75" customHeight="1" x14ac:dyDescent="0.3">
      <c r="A36" s="94" t="s">
        <v>36</v>
      </c>
      <c r="B36" s="138"/>
      <c r="C36" s="95"/>
      <c r="D36" s="124"/>
      <c r="E36" s="134" t="s">
        <v>7</v>
      </c>
      <c r="F36" s="135"/>
      <c r="G36" s="124"/>
      <c r="H36" s="134" t="s">
        <v>8</v>
      </c>
      <c r="I36" s="135"/>
      <c r="J36" s="124"/>
      <c r="K36" s="134" t="s">
        <v>9</v>
      </c>
      <c r="L36" s="135"/>
    </row>
    <row r="37" spans="1:26" ht="21.75" customHeight="1" x14ac:dyDescent="0.3">
      <c r="A37" s="139"/>
      <c r="B37" s="140"/>
      <c r="C37" s="141"/>
      <c r="D37" s="124"/>
      <c r="E37" s="31">
        <f>H22</f>
        <v>2027</v>
      </c>
      <c r="F37" s="32" t="s">
        <v>27</v>
      </c>
      <c r="G37" s="124"/>
      <c r="H37" s="31">
        <f>K22</f>
        <v>2028</v>
      </c>
      <c r="I37" s="32" t="s">
        <v>27</v>
      </c>
      <c r="J37" s="124"/>
      <c r="K37" s="31">
        <f>H37+1</f>
        <v>2029</v>
      </c>
      <c r="L37" s="32" t="s">
        <v>27</v>
      </c>
    </row>
    <row r="38" spans="1:26" s="3" customFormat="1" ht="35.25" customHeight="1" x14ac:dyDescent="0.3">
      <c r="A38" s="10" t="s">
        <v>36</v>
      </c>
      <c r="B38" s="10" t="s">
        <v>3</v>
      </c>
      <c r="C38" s="10" t="s">
        <v>0</v>
      </c>
      <c r="D38" s="124"/>
      <c r="E38" s="10" t="s">
        <v>1</v>
      </c>
      <c r="F38" s="10" t="s">
        <v>2</v>
      </c>
      <c r="G38" s="124"/>
      <c r="H38" s="10" t="s">
        <v>1</v>
      </c>
      <c r="I38" s="10" t="s">
        <v>2</v>
      </c>
      <c r="J38" s="124"/>
      <c r="K38" s="10" t="s">
        <v>1</v>
      </c>
      <c r="L38" s="10" t="s">
        <v>2</v>
      </c>
      <c r="N38" s="11"/>
      <c r="O38" s="11"/>
      <c r="P38" s="11"/>
      <c r="Q38" s="11"/>
      <c r="R38" s="11" t="s">
        <v>21</v>
      </c>
      <c r="T38" s="12"/>
      <c r="U38" s="11"/>
      <c r="V38" s="11"/>
      <c r="W38" s="13"/>
      <c r="X38" s="11" t="s">
        <v>21</v>
      </c>
      <c r="Y38" s="11"/>
      <c r="Z38" s="11"/>
    </row>
    <row r="39" spans="1:26" ht="21.75" customHeight="1" x14ac:dyDescent="0.3">
      <c r="A39" s="17" t="s">
        <v>4</v>
      </c>
      <c r="B39" s="17">
        <f>B24</f>
        <v>14500000</v>
      </c>
      <c r="C39" s="18">
        <f>E24</f>
        <v>0</v>
      </c>
      <c r="D39" s="124"/>
      <c r="E39" s="18">
        <f>당기세액공제액계산!K8</f>
        <v>0</v>
      </c>
      <c r="F39" s="18">
        <f>E39-C39</f>
        <v>0</v>
      </c>
      <c r="G39" s="124"/>
      <c r="H39" s="33">
        <v>0</v>
      </c>
      <c r="I39" s="19">
        <f>H39-E39</f>
        <v>0</v>
      </c>
      <c r="J39" s="124"/>
      <c r="K39" s="33">
        <v>0</v>
      </c>
      <c r="L39" s="19">
        <f>K39-E39</f>
        <v>0</v>
      </c>
      <c r="N39" s="4" t="s">
        <v>22</v>
      </c>
      <c r="P39" s="4" t="s">
        <v>16</v>
      </c>
      <c r="Q39" s="4">
        <v>0</v>
      </c>
      <c r="R39" s="4">
        <v>1</v>
      </c>
      <c r="T39" s="4" t="s">
        <v>22</v>
      </c>
      <c r="V39" s="4" t="s">
        <v>16</v>
      </c>
      <c r="W39" s="5">
        <v>0</v>
      </c>
      <c r="X39" s="4">
        <v>1</v>
      </c>
    </row>
    <row r="40" spans="1:26" ht="21.75" customHeight="1" x14ac:dyDescent="0.3">
      <c r="A40" s="17" t="s">
        <v>5</v>
      </c>
      <c r="B40" s="17">
        <f>B25</f>
        <v>8500000</v>
      </c>
      <c r="C40" s="18">
        <f>E25</f>
        <v>0</v>
      </c>
      <c r="D40" s="124"/>
      <c r="E40" s="18">
        <f>당기세액공제액계산!K9</f>
        <v>0</v>
      </c>
      <c r="F40" s="18">
        <f>E40-C40</f>
        <v>0</v>
      </c>
      <c r="G40" s="124"/>
      <c r="H40" s="33">
        <v>0</v>
      </c>
      <c r="I40" s="19">
        <f>H40-E40</f>
        <v>0</v>
      </c>
      <c r="J40" s="124"/>
      <c r="K40" s="33">
        <v>0</v>
      </c>
      <c r="L40" s="19">
        <f>K40-E40</f>
        <v>0</v>
      </c>
      <c r="P40" s="4" t="s">
        <v>17</v>
      </c>
      <c r="Q40" s="22">
        <f>MIN(IF(F39+I39&lt;0,MAX(F39*(B39-B40),0),MIN(MAX(I39*-1*(B39-B40),0),E45)),E45)</f>
        <v>0</v>
      </c>
      <c r="R40" s="4">
        <v>2</v>
      </c>
      <c r="V40" s="4" t="s">
        <v>17</v>
      </c>
      <c r="W40" s="5">
        <f>MAX(MIN(L39*-1,F39)*(B39-B40)*IF(H43&gt;0,2,1)-H48,0)</f>
        <v>0</v>
      </c>
      <c r="X40" s="4">
        <v>2</v>
      </c>
    </row>
    <row r="41" spans="1:26" ht="21.75" customHeight="1" x14ac:dyDescent="0.3">
      <c r="A41" s="17" t="s">
        <v>6</v>
      </c>
      <c r="B41" s="17"/>
      <c r="C41" s="19">
        <f>SUM(C39:C40)</f>
        <v>0</v>
      </c>
      <c r="D41" s="124"/>
      <c r="E41" s="19">
        <f t="shared" ref="E41:L41" si="4">SUM(E39:E40)</f>
        <v>0</v>
      </c>
      <c r="F41" s="19">
        <f t="shared" si="4"/>
        <v>0</v>
      </c>
      <c r="G41" s="124"/>
      <c r="H41" s="19">
        <f t="shared" si="4"/>
        <v>0</v>
      </c>
      <c r="I41" s="19">
        <f t="shared" si="4"/>
        <v>0</v>
      </c>
      <c r="J41" s="124"/>
      <c r="K41" s="19">
        <f t="shared" si="4"/>
        <v>0</v>
      </c>
      <c r="L41" s="19">
        <f t="shared" si="4"/>
        <v>0</v>
      </c>
    </row>
    <row r="42" spans="1:26" ht="21.75" customHeight="1" x14ac:dyDescent="0.3">
      <c r="A42" s="17"/>
      <c r="B42" s="17"/>
      <c r="C42" s="17"/>
      <c r="D42" s="124"/>
      <c r="E42" s="17"/>
      <c r="F42" s="17"/>
      <c r="G42" s="124"/>
      <c r="H42" s="116" t="s">
        <v>13</v>
      </c>
      <c r="I42" s="117"/>
      <c r="J42" s="124"/>
      <c r="K42" s="116" t="s">
        <v>14</v>
      </c>
      <c r="L42" s="117"/>
      <c r="N42" s="4" t="s">
        <v>18</v>
      </c>
      <c r="O42" s="9" t="s">
        <v>49</v>
      </c>
      <c r="P42" s="4" t="s">
        <v>17</v>
      </c>
      <c r="Q42" s="22">
        <f>MIN(IF(F39&lt;0,(0+I41)*(B39-B40)+I41*-1*B39,(MIN(F39,I39*-1)+I41)*(B39-B40)+I41*-1*B39),E45)</f>
        <v>0</v>
      </c>
      <c r="R42" s="4">
        <v>3</v>
      </c>
      <c r="T42" s="4" t="s">
        <v>18</v>
      </c>
      <c r="U42" s="9" t="s">
        <v>20</v>
      </c>
      <c r="V42" s="4" t="s">
        <v>17</v>
      </c>
      <c r="W42" s="5">
        <f>MAX(IF(F39&gt;=-L39,(L39-L41)*-1*(B39-B40)*IF(AND(E44&gt;0,H44&gt;0),2,IF(E44&gt;0,1,0))+-L41*B39*IF(AND(E43&gt;0,H43&gt;0),2,1),(F39+L41)*(B39-B40)*IF(AND(E44&gt;0,H44&gt;0),2,IF(AND(E44&gt;0,E44-H44&gt;=0),1,0))+-L41*B39*IF(H43&gt;0,2,1))-H48,0)</f>
        <v>0</v>
      </c>
      <c r="X42" s="4">
        <v>3</v>
      </c>
    </row>
    <row r="43" spans="1:26" ht="21.75" customHeight="1" x14ac:dyDescent="0.3">
      <c r="A43" s="17" t="s">
        <v>10</v>
      </c>
      <c r="B43" s="17"/>
      <c r="C43" s="17"/>
      <c r="D43" s="124"/>
      <c r="E43" s="115">
        <f>당기세액공제액계산!E38</f>
        <v>0</v>
      </c>
      <c r="F43" s="115"/>
      <c r="G43" s="124"/>
      <c r="H43" s="120">
        <f>당기세액공제액계산!H38</f>
        <v>0</v>
      </c>
      <c r="I43" s="120"/>
      <c r="J43" s="124"/>
      <c r="K43" s="120">
        <f>당기세액공제액계산!K38</f>
        <v>0</v>
      </c>
      <c r="L43" s="120"/>
      <c r="O43" s="9" t="s">
        <v>19</v>
      </c>
      <c r="P43" s="4" t="s">
        <v>17</v>
      </c>
      <c r="Q43" s="22">
        <f>MIN(IF(I39&gt;0,0,I39*-1*B39)+IF(I40&gt;0,0,MIN(I40*-1,I41*-1)*B40),E45)</f>
        <v>0</v>
      </c>
      <c r="R43" s="4">
        <v>4</v>
      </c>
      <c r="U43" s="9" t="s">
        <v>19</v>
      </c>
      <c r="V43" s="4" t="s">
        <v>17</v>
      </c>
      <c r="W43" s="57">
        <f>MAX(MIN(IF(L39&gt;=0,0,MIN(L39*-1,F39)*B39*IF(H43&gt;0,2,1))+IF(L40&gt;0,0,MIN(F40,MIN(L40*-1,L41*-1))*B40*IF(AND(E44&gt;0,H44&gt;0),2,1))-H48,E45+H45-H48),0)+IF(AND(L39&lt;0,H45&gt;0,H45=F41*B40),-L39*B40,0)</f>
        <v>0</v>
      </c>
      <c r="X43" s="4">
        <v>4</v>
      </c>
    </row>
    <row r="44" spans="1:26" ht="21.75" customHeight="1" x14ac:dyDescent="0.3">
      <c r="A44" s="17" t="s">
        <v>11</v>
      </c>
      <c r="B44" s="17"/>
      <c r="C44" s="17"/>
      <c r="D44" s="124"/>
      <c r="E44" s="121">
        <f>당기세액공제액계산!E39</f>
        <v>0</v>
      </c>
      <c r="F44" s="122"/>
      <c r="G44" s="124"/>
      <c r="H44" s="120">
        <f>당기세액공제액계산!H39</f>
        <v>0</v>
      </c>
      <c r="I44" s="120"/>
      <c r="J44" s="124"/>
      <c r="K44" s="120">
        <f>당기세액공제액계산!K39</f>
        <v>0</v>
      </c>
      <c r="L44" s="120"/>
    </row>
    <row r="45" spans="1:26" s="7" customFormat="1" ht="21.75" customHeight="1" x14ac:dyDescent="0.3">
      <c r="A45" s="25" t="s">
        <v>12</v>
      </c>
      <c r="B45" s="25"/>
      <c r="C45" s="25"/>
      <c r="D45" s="124"/>
      <c r="E45" s="136">
        <f>SUM(E43:F44)</f>
        <v>0</v>
      </c>
      <c r="F45" s="137"/>
      <c r="G45" s="124"/>
      <c r="H45" s="80">
        <f>SUM(H43:I44)</f>
        <v>0</v>
      </c>
      <c r="I45" s="80"/>
      <c r="J45" s="124"/>
      <c r="K45" s="80">
        <f>SUM(K43:L44)</f>
        <v>0</v>
      </c>
      <c r="L45" s="80"/>
      <c r="W45" s="8"/>
    </row>
    <row r="46" spans="1:26" s="7" customFormat="1" ht="21.75" hidden="1" customHeight="1" x14ac:dyDescent="0.3">
      <c r="A46" s="25" t="s">
        <v>31</v>
      </c>
      <c r="B46" s="25"/>
      <c r="C46" s="25">
        <f>C41-당기세액공제액계산!C36</f>
        <v>0</v>
      </c>
      <c r="D46" s="124"/>
      <c r="E46" s="144">
        <f>E41-당기세액공제액계산!E36</f>
        <v>0</v>
      </c>
      <c r="F46" s="145"/>
      <c r="G46" s="124"/>
      <c r="H46" s="146">
        <f>H41-당기세액공제액계산!H36</f>
        <v>0</v>
      </c>
      <c r="I46" s="146"/>
      <c r="J46" s="124"/>
      <c r="K46" s="146">
        <f>K41-당기세액공제액계산!K36</f>
        <v>0</v>
      </c>
      <c r="L46" s="146"/>
      <c r="W46" s="8"/>
    </row>
    <row r="47" spans="1:26" ht="21.75" hidden="1" customHeight="1" x14ac:dyDescent="0.3">
      <c r="A47" s="17"/>
      <c r="B47" s="17"/>
      <c r="C47" s="17"/>
      <c r="D47" s="124"/>
      <c r="E47" s="27"/>
      <c r="F47" s="27"/>
      <c r="G47" s="124"/>
      <c r="H47" s="147">
        <f>IF(AND(I41&gt;=0,I39&gt;=0),1,IF(AND(I41&gt;=0,I39&lt;0),2,IF(AND(I41&lt;0,I39&lt;I41),3,4)))</f>
        <v>1</v>
      </c>
      <c r="I47" s="147"/>
      <c r="J47" s="124"/>
      <c r="K47" s="133">
        <f>IF(AND(L41&gt;=0,L39&gt;=0),1,IF(AND(L41&gt;=0,L39&lt;0),2,IF(AND(L41&lt;0,L39&lt;L41),3,IF(AND(L41&lt;0,L39=L41),3,4))))</f>
        <v>1</v>
      </c>
      <c r="L47" s="133"/>
    </row>
    <row r="48" spans="1:26" s="7" customFormat="1" ht="21.75" customHeight="1" x14ac:dyDescent="0.3">
      <c r="A48" s="25" t="s">
        <v>15</v>
      </c>
      <c r="B48" s="25"/>
      <c r="C48" s="25"/>
      <c r="D48" s="124"/>
      <c r="E48" s="136"/>
      <c r="F48" s="137"/>
      <c r="G48" s="124"/>
      <c r="H48" s="80">
        <f>IF(H47=1,Q39,IF(H47=2,Q40,IF(H47=3,Q42,IF(H47=4,Q43,0))))</f>
        <v>0</v>
      </c>
      <c r="I48" s="80"/>
      <c r="J48" s="124"/>
      <c r="K48" s="80">
        <f>IF(K47=1,W39,IF(K47=2,W40,IF(K47=3,W42,IF(K47=4,W43,0))))</f>
        <v>0</v>
      </c>
      <c r="L48" s="80"/>
      <c r="W48" s="8"/>
    </row>
    <row r="49" spans="1:12" ht="21.75" customHeight="1" x14ac:dyDescent="0.3">
      <c r="A49" s="22"/>
      <c r="D49" s="124"/>
      <c r="G49" s="124"/>
      <c r="H49" s="9"/>
      <c r="I49" s="9"/>
      <c r="J49" s="124"/>
      <c r="K49" s="9"/>
      <c r="L49" s="9"/>
    </row>
  </sheetData>
  <sheetProtection algorithmName="SHA-512" hashValue="sPZS2DLq1J+IDX4Avabd4BhChgJ4V0y1D6qdH3LWkPIT8SC6JaghCdRfExtnrYCRtf/INJFv3D4zb4gp5nAJzQ==" saltValue="p64Si7HGUCXYFbrCKu2f/A==" spinCount="100000" sheet="1" objects="1" scenarios="1"/>
  <mergeCells count="97">
    <mergeCell ref="T9:T10"/>
    <mergeCell ref="T12:T13"/>
    <mergeCell ref="K12:L12"/>
    <mergeCell ref="A1:AG1"/>
    <mergeCell ref="H6:I6"/>
    <mergeCell ref="K6:L6"/>
    <mergeCell ref="H12:I12"/>
    <mergeCell ref="E13:F13"/>
    <mergeCell ref="Z8:AA8"/>
    <mergeCell ref="Z6:AG7"/>
    <mergeCell ref="AF9:AG9"/>
    <mergeCell ref="AB10:AC10"/>
    <mergeCell ref="AD10:AE10"/>
    <mergeCell ref="AF10:AG10"/>
    <mergeCell ref="AB11:AC11"/>
    <mergeCell ref="D20:D49"/>
    <mergeCell ref="T7:X7"/>
    <mergeCell ref="N7:R7"/>
    <mergeCell ref="J7:J19"/>
    <mergeCell ref="D7:D19"/>
    <mergeCell ref="G7:G19"/>
    <mergeCell ref="E28:F28"/>
    <mergeCell ref="E29:F29"/>
    <mergeCell ref="E30:F30"/>
    <mergeCell ref="H28:I28"/>
    <mergeCell ref="G20:G49"/>
    <mergeCell ref="K17:L17"/>
    <mergeCell ref="E15:F15"/>
    <mergeCell ref="K14:L14"/>
    <mergeCell ref="N9:N10"/>
    <mergeCell ref="H15:I15"/>
    <mergeCell ref="K15:L15"/>
    <mergeCell ref="H17:I17"/>
    <mergeCell ref="H33:I33"/>
    <mergeCell ref="K46:L46"/>
    <mergeCell ref="K47:L47"/>
    <mergeCell ref="K44:L44"/>
    <mergeCell ref="K43:L43"/>
    <mergeCell ref="H46:I46"/>
    <mergeCell ref="H47:I47"/>
    <mergeCell ref="K18:L18"/>
    <mergeCell ref="K19:L19"/>
    <mergeCell ref="H18:I18"/>
    <mergeCell ref="H19:I19"/>
    <mergeCell ref="E46:F46"/>
    <mergeCell ref="E44:F44"/>
    <mergeCell ref="A2:L2"/>
    <mergeCell ref="K48:L48"/>
    <mergeCell ref="E48:F48"/>
    <mergeCell ref="E12:F12"/>
    <mergeCell ref="E21:F21"/>
    <mergeCell ref="E27:F27"/>
    <mergeCell ref="H27:I27"/>
    <mergeCell ref="K27:L27"/>
    <mergeCell ref="K30:L30"/>
    <mergeCell ref="J20:J49"/>
    <mergeCell ref="K42:L42"/>
    <mergeCell ref="H42:I42"/>
    <mergeCell ref="H48:I48"/>
    <mergeCell ref="H32:I32"/>
    <mergeCell ref="E45:F45"/>
    <mergeCell ref="A6:C7"/>
    <mergeCell ref="AB9:AC9"/>
    <mergeCell ref="E18:F18"/>
    <mergeCell ref="E33:F33"/>
    <mergeCell ref="K45:L45"/>
    <mergeCell ref="H43:I43"/>
    <mergeCell ref="H44:I44"/>
    <mergeCell ref="H45:I45"/>
    <mergeCell ref="A21:C22"/>
    <mergeCell ref="A36:C37"/>
    <mergeCell ref="K36:L36"/>
    <mergeCell ref="H36:I36"/>
    <mergeCell ref="E36:F36"/>
    <mergeCell ref="K28:L28"/>
    <mergeCell ref="E6:F6"/>
    <mergeCell ref="E43:F43"/>
    <mergeCell ref="K32:L32"/>
    <mergeCell ref="K33:L33"/>
    <mergeCell ref="K29:L29"/>
    <mergeCell ref="H21:I21"/>
    <mergeCell ref="K21:L21"/>
    <mergeCell ref="H29:I29"/>
    <mergeCell ref="H30:I30"/>
    <mergeCell ref="E14:F14"/>
    <mergeCell ref="H13:I13"/>
    <mergeCell ref="H14:I14"/>
    <mergeCell ref="K13:L13"/>
    <mergeCell ref="AF12:AG12"/>
    <mergeCell ref="Z12:AA12"/>
    <mergeCell ref="N12:N13"/>
    <mergeCell ref="Z15:AG22"/>
    <mergeCell ref="AD11:AE11"/>
    <mergeCell ref="AF11:AG11"/>
    <mergeCell ref="AD9:AE9"/>
    <mergeCell ref="AB12:AC12"/>
    <mergeCell ref="AD12:AE12"/>
  </mergeCells>
  <phoneticPr fontId="2" type="noConversion"/>
  <pageMargins left="0.23622047244094491" right="0.23622047244094491" top="0.74803149606299213" bottom="0.74803149606299213" header="0.31496062992125984" footer="0.31496062992125984"/>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2</vt:i4>
      </vt:variant>
    </vt:vector>
  </HeadingPairs>
  <TitlesOfParts>
    <vt:vector size="5" baseType="lpstr">
      <vt:lpstr>기본정보입력</vt:lpstr>
      <vt:lpstr>당기세액공제액계산</vt:lpstr>
      <vt:lpstr>추가납부세액계산</vt:lpstr>
      <vt:lpstr>기본정보입력!Print_Area</vt:lpstr>
      <vt:lpstr>당기세액공제액계산!Print_Area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김성진 김성진</cp:lastModifiedBy>
  <cp:lastPrinted>2026-03-11T14:08:04Z</cp:lastPrinted>
  <dcterms:created xsi:type="dcterms:W3CDTF">2022-03-05T05:33:08Z</dcterms:created>
  <dcterms:modified xsi:type="dcterms:W3CDTF">2026-03-16T01:40:57Z</dcterms:modified>
</cp:coreProperties>
</file>